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65" windowWidth="19155" windowHeight="7755"/>
  </bookViews>
  <sheets>
    <sheet name="2014 m. CO2" sheetId="1" r:id="rId1"/>
    <sheet name="2014 m. N2O" sheetId="2" r:id="rId2"/>
  </sheets>
  <definedNames>
    <definedName name="_xlnm._FilterDatabase" localSheetId="0" hidden="1">'2014 m. CO2'!$A$2:$W$252</definedName>
  </definedNames>
  <calcPr calcId="145621"/>
</workbook>
</file>

<file path=xl/calcChain.xml><?xml version="1.0" encoding="utf-8"?>
<calcChain xmlns="http://schemas.openxmlformats.org/spreadsheetml/2006/main">
  <c r="W252" i="1" l="1"/>
  <c r="W251" i="1"/>
  <c r="W250" i="1"/>
  <c r="W247" i="1"/>
  <c r="W246" i="1"/>
  <c r="W245" i="1"/>
  <c r="W244" i="1"/>
  <c r="W243" i="1"/>
  <c r="W242" i="1"/>
  <c r="W238" i="1"/>
  <c r="W237" i="1"/>
  <c r="W236" i="1"/>
  <c r="W235" i="1"/>
  <c r="W234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V221" i="1"/>
  <c r="W220" i="1"/>
  <c r="W219" i="1"/>
  <c r="W218" i="1"/>
  <c r="W217" i="1"/>
  <c r="W216" i="1"/>
  <c r="W215" i="1"/>
  <c r="W214" i="1"/>
  <c r="W213" i="1"/>
  <c r="W212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6" i="1"/>
  <c r="W135" i="1"/>
  <c r="W134" i="1"/>
  <c r="W133" i="1"/>
  <c r="W132" i="1"/>
  <c r="W131" i="1"/>
  <c r="W130" i="1"/>
  <c r="W129" i="1"/>
  <c r="W128" i="1"/>
  <c r="W127" i="1"/>
  <c r="W125" i="1"/>
  <c r="W124" i="1"/>
  <c r="W123" i="1"/>
  <c r="W122" i="1"/>
  <c r="W121" i="1"/>
  <c r="W120" i="1"/>
  <c r="W119" i="1"/>
  <c r="W117" i="1"/>
  <c r="W116" i="1"/>
  <c r="W115" i="1"/>
  <c r="W114" i="1"/>
  <c r="W113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249" i="1"/>
  <c r="W248" i="1"/>
  <c r="W241" i="1"/>
  <c r="W240" i="1"/>
  <c r="W239" i="1"/>
  <c r="W233" i="1"/>
  <c r="W211" i="1"/>
  <c r="W151" i="1"/>
  <c r="W150" i="1"/>
  <c r="W137" i="1"/>
  <c r="W126" i="1"/>
  <c r="W118" i="1"/>
  <c r="W112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W3" i="1"/>
  <c r="V252" i="1"/>
  <c r="V251" i="1"/>
  <c r="V250" i="1"/>
  <c r="V249" i="1"/>
  <c r="V248" i="1"/>
  <c r="V247" i="1"/>
  <c r="V246" i="1"/>
  <c r="V245" i="1"/>
  <c r="V244" i="1"/>
  <c r="V243" i="1"/>
  <c r="V242" i="1"/>
  <c r="V241" i="1"/>
  <c r="V240" i="1"/>
  <c r="V239" i="1"/>
  <c r="V238" i="1"/>
  <c r="V237" i="1"/>
  <c r="V236" i="1"/>
  <c r="V235" i="1"/>
  <c r="V234" i="1"/>
  <c r="V233" i="1"/>
  <c r="V232" i="1"/>
  <c r="V231" i="1"/>
  <c r="V230" i="1"/>
  <c r="V229" i="1"/>
  <c r="V228" i="1"/>
  <c r="V227" i="1"/>
  <c r="V226" i="1"/>
  <c r="V225" i="1"/>
  <c r="V224" i="1"/>
  <c r="V223" i="1"/>
  <c r="V222" i="1"/>
  <c r="V220" i="1"/>
  <c r="V219" i="1"/>
  <c r="V218" i="1"/>
  <c r="V217" i="1"/>
  <c r="V216" i="1"/>
  <c r="V215" i="1"/>
  <c r="V212" i="1"/>
  <c r="V214" i="1"/>
  <c r="V213" i="1"/>
  <c r="V211" i="1"/>
  <c r="V210" i="1"/>
  <c r="V209" i="1"/>
  <c r="V208" i="1"/>
  <c r="V207" i="1"/>
  <c r="V206" i="1"/>
  <c r="V205" i="1"/>
  <c r="V204" i="1"/>
  <c r="V203" i="1"/>
  <c r="V202" i="1"/>
  <c r="V201" i="1"/>
  <c r="V200" i="1"/>
  <c r="V199" i="1"/>
  <c r="V198" i="1"/>
  <c r="V197" i="1"/>
  <c r="V196" i="1"/>
  <c r="V195" i="1"/>
  <c r="V194" i="1"/>
  <c r="V193" i="1"/>
  <c r="V192" i="1"/>
  <c r="V191" i="1"/>
  <c r="V190" i="1"/>
  <c r="V189" i="1"/>
  <c r="V188" i="1"/>
  <c r="V187" i="1"/>
  <c r="V186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4" i="1"/>
  <c r="V5" i="1"/>
  <c r="V3" i="1"/>
</calcChain>
</file>

<file path=xl/sharedStrings.xml><?xml version="1.0" encoding="utf-8"?>
<sst xmlns="http://schemas.openxmlformats.org/spreadsheetml/2006/main" count="3334" uniqueCount="368">
  <si>
    <t>Įmonės pavadinimas</t>
  </si>
  <si>
    <t>Unikalus įrenginio kodas</t>
  </si>
  <si>
    <t>Procesas</t>
  </si>
  <si>
    <t>Kuro rūšis</t>
  </si>
  <si>
    <t>Pradinis kiekis</t>
  </si>
  <si>
    <t>Galutinis kiekis</t>
  </si>
  <si>
    <t>Įsigytas kiekis</t>
  </si>
  <si>
    <t>Perduotas kiekis</t>
  </si>
  <si>
    <t>Sunaudoto kuro kiekis</t>
  </si>
  <si>
    <t>Vienetai</t>
  </si>
  <si>
    <t>Taikoma kuro pakopa</t>
  </si>
  <si>
    <t>Taikoma EF pakoma</t>
  </si>
  <si>
    <t>Kuro grynoji šilumingumo vertė (GŠV)</t>
  </si>
  <si>
    <t>GŠV vientai</t>
  </si>
  <si>
    <t>BAF kategorija</t>
  </si>
  <si>
    <t>Taikoma GŠV pakopa</t>
  </si>
  <si>
    <t>Oksidacijos/Konversijos koeficientas</t>
  </si>
  <si>
    <t>Biomasės dalis</t>
  </si>
  <si>
    <t>Įrenginio kategorija pagal  Reglamento (ES) Nr. 601/2012 19 straipsnio 2 dalį</t>
  </si>
  <si>
    <t>Mažai ŠESD išmetantis įrenginys kaip nurodoma Reglamento (ES) Nr. 601/2012 47 straipsnio 2 dalyje?</t>
  </si>
  <si>
    <t>AB "Alytaus keramika"</t>
  </si>
  <si>
    <t>LT000000000000010</t>
  </si>
  <si>
    <t>Keraminių gaminių gamyba</t>
  </si>
  <si>
    <t>Molis</t>
  </si>
  <si>
    <t>-</t>
  </si>
  <si>
    <t>t</t>
  </si>
  <si>
    <t>TJ/t</t>
  </si>
  <si>
    <t>A</t>
  </si>
  <si>
    <t>Biokuras (Mediena)</t>
  </si>
  <si>
    <t>2a</t>
  </si>
  <si>
    <t>Biokuras (Medienos atliekos)</t>
  </si>
  <si>
    <t>IG AB "Alita"</t>
  </si>
  <si>
    <t>LT000000000000031</t>
  </si>
  <si>
    <t>Degimas</t>
  </si>
  <si>
    <t>Gamtinės dujos</t>
  </si>
  <si>
    <t>Nm3</t>
  </si>
  <si>
    <t>TJ/Nm3</t>
  </si>
  <si>
    <t>1.A.2.e</t>
  </si>
  <si>
    <t>2b</t>
  </si>
  <si>
    <t>UAB "Litesko" filialas "Alytaus energija"</t>
  </si>
  <si>
    <t>LT000000000000086</t>
  </si>
  <si>
    <t>1.A.1.a</t>
  </si>
  <si>
    <t>UAB ,,Birštono šiluma'' Birštono rajoninė katilinė</t>
  </si>
  <si>
    <t>LT000000000000077</t>
  </si>
  <si>
    <t>Durpės</t>
  </si>
  <si>
    <t>UAB "Litesko" filialas "Druskininkų  šiluma"</t>
  </si>
  <si>
    <t>LT000000000000078</t>
  </si>
  <si>
    <t>Skalūnų alyva</t>
  </si>
  <si>
    <t>UAB "Matuizų plytinė"</t>
  </si>
  <si>
    <t>LT000000000000035</t>
  </si>
  <si>
    <t>UAB "Varėnos šiluma"</t>
  </si>
  <si>
    <t>LT000000000000062</t>
  </si>
  <si>
    <t>Sunkusis mazutas</t>
  </si>
  <si>
    <t xml:space="preserve">AB "Dvarčionių Keramika" </t>
  </si>
  <si>
    <t>LT000000000000008</t>
  </si>
  <si>
    <t>1.A.2.f</t>
  </si>
  <si>
    <t>CaO</t>
  </si>
  <si>
    <t>2.A.1</t>
  </si>
  <si>
    <t xml:space="preserve">AB "Grigiškės" Katilinė </t>
  </si>
  <si>
    <t>LT000000000000016</t>
  </si>
  <si>
    <t>AB "Lietuvos energijos gamyba" Lietuvos elektrinė</t>
  </si>
  <si>
    <t>LT000000000000087</t>
  </si>
  <si>
    <t>C</t>
  </si>
  <si>
    <t>NE</t>
  </si>
  <si>
    <t>Mazutas</t>
  </si>
  <si>
    <t>UAB "Šalčininkų šilumos tinklai"</t>
  </si>
  <si>
    <t>LT000000000000060</t>
  </si>
  <si>
    <t>UAB "Širvintų šiluma" Širvintų katilinė Nr. 3</t>
  </si>
  <si>
    <t>LT000000000000049</t>
  </si>
  <si>
    <t>UAB "Švenčionėlių keramika"</t>
  </si>
  <si>
    <t>LT000000000000003</t>
  </si>
  <si>
    <t>MgO</t>
  </si>
  <si>
    <t>UAB "Vilniaus Energija" E-2</t>
  </si>
  <si>
    <t>LT000000000000044</t>
  </si>
  <si>
    <t>UAB "Vilniaus Energija" E-3</t>
  </si>
  <si>
    <t>LT000000000000045</t>
  </si>
  <si>
    <t>UAB "Vilniaus Energija" RK-2</t>
  </si>
  <si>
    <t>LT000000000000046</t>
  </si>
  <si>
    <t>Bioiuras (Mediena)</t>
  </si>
  <si>
    <t>UAB "Vilniaus Energija" RK-7</t>
  </si>
  <si>
    <t>LT000000000000109</t>
  </si>
  <si>
    <t>UAB "Vilniaus Energija" RK-8</t>
  </si>
  <si>
    <t>LT000000000000048</t>
  </si>
  <si>
    <t>AB "Pagirių šiltnamiai" Katilinė</t>
  </si>
  <si>
    <t>LT000000000000094</t>
  </si>
  <si>
    <t>Dyzelinas</t>
  </si>
  <si>
    <t>UAB "Paroc"</t>
  </si>
  <si>
    <t>LT000000000000107</t>
  </si>
  <si>
    <t>Koksas</t>
  </si>
  <si>
    <t>Kokso briketai</t>
  </si>
  <si>
    <t>Akmens vatos gamyba</t>
  </si>
  <si>
    <t>Dolomitas</t>
  </si>
  <si>
    <t>UAB "Prienų energija" Lentvario katilinė</t>
  </si>
  <si>
    <t>LT000000000000099</t>
  </si>
  <si>
    <t>AB "Vilniaus Gelžbetoninių Konstrukcijų Gamykla Nr. 3"</t>
  </si>
  <si>
    <t>LT000000000000108</t>
  </si>
  <si>
    <t>UAB "Raseinių šilumos tinklai" Raseinių RK</t>
  </si>
  <si>
    <t>LT000000000000039</t>
  </si>
  <si>
    <t>AB "Jonavos šilumos tinklai" Girelės rajoninė katilinė</t>
  </si>
  <si>
    <t>LT000000000000037</t>
  </si>
  <si>
    <t>Biokuras</t>
  </si>
  <si>
    <t>AB "Jonavos šilumos tinklai" Jonavos rajoninė katilinė</t>
  </si>
  <si>
    <t>LT000000000000036</t>
  </si>
  <si>
    <t>AB "Achema"  katilinė ir amoniako paleidimo katilinė Nr.1</t>
  </si>
  <si>
    <t>LT000000000000018</t>
  </si>
  <si>
    <t>1.A.2.c</t>
  </si>
  <si>
    <t>Degimas (Garo katilas BGM-35M, t.š.-141)</t>
  </si>
  <si>
    <t>Degimas (Kog.jėgainė Nr.1, t.š.-385)</t>
  </si>
  <si>
    <t>Degimas (Kog.jėgainė Nr.2, t.š.-386)</t>
  </si>
  <si>
    <t>Amoniako gamyba (Įrenginys AM-70)</t>
  </si>
  <si>
    <t>2.B.1</t>
  </si>
  <si>
    <t>Degimas (Fakelas t.š.-144)</t>
  </si>
  <si>
    <t>Degimas (Fakelas t.š.-391)</t>
  </si>
  <si>
    <t>Amoniako gamyba (Įrenginys AM-80)</t>
  </si>
  <si>
    <t>Degimas (Fakelas t.š.-356)</t>
  </si>
  <si>
    <t>Degimas (Azoto r. gamybos įrenginiai UKL-7/9)</t>
  </si>
  <si>
    <t>AB "Nordic Sugar Kėdainiai"</t>
  </si>
  <si>
    <t>LT000000000000020</t>
  </si>
  <si>
    <t>AB "Kauno energija" Garliavos katilinė</t>
  </si>
  <si>
    <t>LT000000000000073</t>
  </si>
  <si>
    <t>AB "Kauno energija" filialas "Jurbarko šilumos tinklai" Jurbarko katilinė</t>
  </si>
  <si>
    <t>LT000000000000074</t>
  </si>
  <si>
    <t>AB "Kauno energija" Noreikiškių katilinė</t>
  </si>
  <si>
    <t>LT000000000000072</t>
  </si>
  <si>
    <t>AB "Kauno energija" "Pergalės" katilinė</t>
  </si>
  <si>
    <t>LT000000000000070</t>
  </si>
  <si>
    <t>AB "Kauno energija" "Šilko" katilinė</t>
  </si>
  <si>
    <t>LT000000000000071</t>
  </si>
  <si>
    <t>AB "Lifosa"</t>
  </si>
  <si>
    <t>LT000000000000023</t>
  </si>
  <si>
    <t>Pravieniškių pataisos namai - atviroji kolonija</t>
  </si>
  <si>
    <t>LT000000000000061</t>
  </si>
  <si>
    <t>UAB "Kaišiadorių šiluma" Kaišiadorių miesto katilinė</t>
  </si>
  <si>
    <t>LT000000000000089</t>
  </si>
  <si>
    <t>AB "Kauno energija" Petrašiūnų elektrinė</t>
  </si>
  <si>
    <t>LT000000000000069</t>
  </si>
  <si>
    <t>AB "Palemono keramika"</t>
  </si>
  <si>
    <t>LT000000000000007</t>
  </si>
  <si>
    <t>Alternatyvus kuras (kūrenamasis mazutas)</t>
  </si>
  <si>
    <t>Kuro mišiniai (mazuto ir naftos)</t>
  </si>
  <si>
    <t>Trupinės durpės</t>
  </si>
  <si>
    <t>Biokuras (Atsijos)</t>
  </si>
  <si>
    <t>Elevatoriaus atliekos</t>
  </si>
  <si>
    <t>Biokuras (Tabakas)</t>
  </si>
  <si>
    <t>Grikių lukštai</t>
  </si>
  <si>
    <t>AB "Panevėžio energija" Kėdainių RK</t>
  </si>
  <si>
    <t>LT000000000000106</t>
  </si>
  <si>
    <t>AB "Rokų keramika"</t>
  </si>
  <si>
    <t>LT000000000000006</t>
  </si>
  <si>
    <t>Molis CaO</t>
  </si>
  <si>
    <t>Molis MgO</t>
  </si>
  <si>
    <t>UAB "Agro Neveronys"</t>
  </si>
  <si>
    <t>LT000000000000112</t>
  </si>
  <si>
    <t>UAB "Kauno Termofikacijos elektrinė"  Kauno elektrinė</t>
  </si>
  <si>
    <t>LT000000000000088</t>
  </si>
  <si>
    <t>UAB "Kauno stiklas"</t>
  </si>
  <si>
    <t>LT000000000000012</t>
  </si>
  <si>
    <t>Stiklo lydymas</t>
  </si>
  <si>
    <t>Akmens anglis</t>
  </si>
  <si>
    <t>UAB "Geoterma" Klaipėdos parodomoji geoterminė elektrinė</t>
  </si>
  <si>
    <t>LT000000000000068</t>
  </si>
  <si>
    <t>AB "Klaipėdos energija" Klaipėdos RK</t>
  </si>
  <si>
    <t>LT000000000000091</t>
  </si>
  <si>
    <t>AB "Klaipėdos energija" Elektrinė</t>
  </si>
  <si>
    <t>LT000000000000055</t>
  </si>
  <si>
    <t>AB "Klaipėdos energija" Lypkių RK</t>
  </si>
  <si>
    <t>LT000000000000092</t>
  </si>
  <si>
    <t>AB "Klaipėdos mediena"</t>
  </si>
  <si>
    <t>LT000000000000033</t>
  </si>
  <si>
    <t>AB "Klaipėdos nafta" šilumos ūkio katilinė</t>
  </si>
  <si>
    <t>LT000000000000027</t>
  </si>
  <si>
    <t>UAB "Kretingos šilumos tinklai" Katilinė Nr.2</t>
  </si>
  <si>
    <t>LT000000000000090</t>
  </si>
  <si>
    <t>UAB "Litesko" filialas "Palangos šiluma"</t>
  </si>
  <si>
    <t>LT000000000000083</t>
  </si>
  <si>
    <t>UAB "Šilutės šilumos tinklai" Rajoninė katilinė</t>
  </si>
  <si>
    <t>LT000000000000043</t>
  </si>
  <si>
    <t>Suskystintos dujos</t>
  </si>
  <si>
    <t>AB "Gargždų plytų gamykla"</t>
  </si>
  <si>
    <t>LT000000000000100</t>
  </si>
  <si>
    <t>AB "Klaipėdos kartonas"</t>
  </si>
  <si>
    <t>LT000000000000015</t>
  </si>
  <si>
    <t>1.A.2.d</t>
  </si>
  <si>
    <t>UAB "NEO GROUP"</t>
  </si>
  <si>
    <t>LT000000000000105</t>
  </si>
  <si>
    <t>UAB "Pramonės energija" Termofikacinė elektrinė Klaipėdoje</t>
  </si>
  <si>
    <t>LT000000000000096</t>
  </si>
  <si>
    <t>UAB "Pramonės energija" Šilutės katilinė Nr.1</t>
  </si>
  <si>
    <t>LT000000000000114</t>
  </si>
  <si>
    <t>Biokuras (Fiuzelis)</t>
  </si>
  <si>
    <t>UAB "Tauragės šilumos tinklai" Beržės rajoninė katilinė</t>
  </si>
  <si>
    <t>LT000000000000058</t>
  </si>
  <si>
    <t>MARIJAMPOLĖS RAAD</t>
  </si>
  <si>
    <t>UAB "ARVI cukrus"</t>
  </si>
  <si>
    <t>LT000000000000030</t>
  </si>
  <si>
    <t>LT000000000000103</t>
  </si>
  <si>
    <t>UAB "Litesko" filialas "Marijampolės šiluma" Kazlų Rūdos katilinė</t>
  </si>
  <si>
    <t>LT000000000000084</t>
  </si>
  <si>
    <t>UAB "Litesko" filialas "Marijampolės šiluma" Marijampolės RK</t>
  </si>
  <si>
    <t>LT000000000000085</t>
  </si>
  <si>
    <t>UAB "Litesko" filialas "Vilkaviškio šiluma" Vilaviškio katilinė</t>
  </si>
  <si>
    <t>LT000000000000080</t>
  </si>
  <si>
    <t>AB "Orlen Lietuva"</t>
  </si>
  <si>
    <t>LT000000000000014</t>
  </si>
  <si>
    <t>1.A.1.b</t>
  </si>
  <si>
    <t>Kuro dujos</t>
  </si>
  <si>
    <t>Fakelinės dujos</t>
  </si>
  <si>
    <t>Angliavandenilinės dujos</t>
  </si>
  <si>
    <t>Naftos perdirbimas</t>
  </si>
  <si>
    <t>Naftos koksas</t>
  </si>
  <si>
    <t>AB "Akmenės cementas"</t>
  </si>
  <si>
    <t>LT000000000000001</t>
  </si>
  <si>
    <t>Dyzelinis krosninis kuras</t>
  </si>
  <si>
    <t>Cemento Klinkerio gamyba</t>
  </si>
  <si>
    <t>Klinkeris</t>
  </si>
  <si>
    <t>Cemento krosnių dulkės</t>
  </si>
  <si>
    <t>AB "Naujasis kalcitas" Kalkių gamybos cechas</t>
  </si>
  <si>
    <t>LT000000000000002</t>
  </si>
  <si>
    <t>Kalkių gamyba</t>
  </si>
  <si>
    <t>Kalkės CaO</t>
  </si>
  <si>
    <t>2.A.2</t>
  </si>
  <si>
    <t>Kalkės MgO</t>
  </si>
  <si>
    <t>AB "Šiaulių energija" Šiaulių Pietinė katilinė</t>
  </si>
  <si>
    <t>LT000000000000050</t>
  </si>
  <si>
    <t>LT000000000000081</t>
  </si>
  <si>
    <t>LT000000000000082</t>
  </si>
  <si>
    <t>Biomasė (Mediena)</t>
  </si>
  <si>
    <t>UAB "Mažeikių šilumos tinklai" Mažeikių katilinė</t>
  </si>
  <si>
    <t>LT000000000000038</t>
  </si>
  <si>
    <t>UAB "Plungės šilumos tinklai" Plungės katilinė Nr. 1(EN41)</t>
  </si>
  <si>
    <t>LT000000000000076</t>
  </si>
  <si>
    <t>UAB "Radviliškio šiluma" Radviliškio katilinė</t>
  </si>
  <si>
    <t>LT000000000000056</t>
  </si>
  <si>
    <t>Biokuras (Pjuvenos)</t>
  </si>
  <si>
    <t>UAB "Akmenės energija"  Žalgirio katilinė</t>
  </si>
  <si>
    <t>LT000000000000101</t>
  </si>
  <si>
    <t>UAB "Akmenės energija" Žalgirio katilinė</t>
  </si>
  <si>
    <t>AB "Anykščių vynas"  katilinė</t>
  </si>
  <si>
    <t>LT000000000000022</t>
  </si>
  <si>
    <t>UAB "Ignalinos šilumos tinklai" Ignalinos centrinė katilinė</t>
  </si>
  <si>
    <t>LT000000000000075</t>
  </si>
  <si>
    <t>UAB "Molėtų šiluma" Molėtų kvartalinė katilinė</t>
  </si>
  <si>
    <t>LT000000000000042</t>
  </si>
  <si>
    <t>UAB "Utenos šilumos tinklai" Utenos rajononė katilinė</t>
  </si>
  <si>
    <t>LT000000000000057</t>
  </si>
  <si>
    <t>AB "Panevėžio energija" Zarasų RK</t>
  </si>
  <si>
    <t>LT000000000000067</t>
  </si>
  <si>
    <t>Valstybinė įmonė "Visagino energija"</t>
  </si>
  <si>
    <t>LT000000000000115</t>
  </si>
  <si>
    <t xml:space="preserve">Valstybinė įmonė "Ignalinos atominė elektrinė" Garo katilinė </t>
  </si>
  <si>
    <t>LT000000000000097</t>
  </si>
  <si>
    <t>Valstybinė įmonė "Ignalinos atominė elektrinė" Rezervinė dyzelinė elektros stotis</t>
  </si>
  <si>
    <t>AB "Panevėžio energija" Panevėžio RK-2</t>
  </si>
  <si>
    <t>LT000000000000063</t>
  </si>
  <si>
    <t>AB "Panevėžio energija" Panevėžio RK-1</t>
  </si>
  <si>
    <t>LT000000000000065</t>
  </si>
  <si>
    <t>Biokuras (Šiaudai)</t>
  </si>
  <si>
    <t>AB "Panevėžio energija" Pasvalio RK</t>
  </si>
  <si>
    <t>LT000000000000066</t>
  </si>
  <si>
    <t>AB "Panevėžio energija" Rokiškio RK</t>
  </si>
  <si>
    <t>LT000000000000064</t>
  </si>
  <si>
    <t>UAB "Litesko" filialas "Biržų šiluma" Rotušės katilinė</t>
  </si>
  <si>
    <t>LT000000000000079</t>
  </si>
  <si>
    <t>Biokuras (Granulių biokuras)</t>
  </si>
  <si>
    <t>ŽŪB "Dembavos šiltnamiai" Katilinė</t>
  </si>
  <si>
    <t>LT000000000000029</t>
  </si>
  <si>
    <t>2013-04-06 panaikintas ŠESD leidimas</t>
  </si>
  <si>
    <t xml:space="preserve">AB "Simega" Katilinė Nr.1 </t>
  </si>
  <si>
    <t>LT000000000000017</t>
  </si>
  <si>
    <t>Biokuras (Drožlės, biokuro masė)</t>
  </si>
  <si>
    <t>LT000000000000102</t>
  </si>
  <si>
    <t>AB "Klar Glass Lietuva"</t>
  </si>
  <si>
    <t>LT000000000000013</t>
  </si>
  <si>
    <t xml:space="preserve">UAB „Idavang Pasodėlė“ </t>
  </si>
  <si>
    <t>LT000000000000032</t>
  </si>
  <si>
    <t>AB "Amilina"</t>
  </si>
  <si>
    <t>LT-new-205529</t>
  </si>
  <si>
    <t xml:space="preserve">AAA skyrius </t>
  </si>
  <si>
    <t>ALYTAUS SKYRIUS</t>
  </si>
  <si>
    <t>VILNIAUS SKYRIUS</t>
  </si>
  <si>
    <t>ŠIAULIŲ SKYRIUS</t>
  </si>
  <si>
    <t>KLAIPĖDOS SKYRIUS</t>
  </si>
  <si>
    <t>KAUNO SKYRIUS</t>
  </si>
  <si>
    <t>1000 Nm3</t>
  </si>
  <si>
    <t>skystasis kuras</t>
  </si>
  <si>
    <t>UTENOS SKYRIUS</t>
  </si>
  <si>
    <t>Kitų rūšių skystasis kuras</t>
  </si>
  <si>
    <t>Stiklo gamyba</t>
  </si>
  <si>
    <t>Biodujos</t>
  </si>
  <si>
    <t>dyzelinas</t>
  </si>
  <si>
    <t>PANEVĖŽIO SKYRIUS</t>
  </si>
  <si>
    <t>AB "Amber Grid"</t>
  </si>
  <si>
    <t>UAB "Lignoterma"</t>
  </si>
  <si>
    <t>1.A.4.a</t>
  </si>
  <si>
    <t>TJ/1000 Nm3</t>
  </si>
  <si>
    <t>UAB "Širvintų šiluma" Širvintų katilinė Nr. 4</t>
  </si>
  <si>
    <t>Mediena</t>
  </si>
  <si>
    <t>TJ/tūkst. Nm3</t>
  </si>
  <si>
    <t>`</t>
  </si>
  <si>
    <t>Skystasis mazutas</t>
  </si>
  <si>
    <t>Biokuras (Medienos granulės)</t>
  </si>
  <si>
    <t>m3</t>
  </si>
  <si>
    <t>TJ/m3</t>
  </si>
  <si>
    <t>AB "Panevėžio energija" Panevėžio termofikacinė elektrinė</t>
  </si>
  <si>
    <t>Nekondicinis mazutas</t>
  </si>
  <si>
    <t>Benzino atliekos</t>
  </si>
  <si>
    <t>Biokuras (Medienos pjuvenos, obliavimo drožlės, smulkinta mediena)</t>
  </si>
  <si>
    <t>Biokuras (Mediena (ne atliekos) (technologinis priedas) medienos pjuvenos, obliavimo drožlės, smulkinta mediena)</t>
  </si>
  <si>
    <t>Biokuras (Mediena (atliekos); medienos pj., MDF plokščių atl., faneros atl., medinės pakuotės)</t>
  </si>
  <si>
    <t>Buiokuras (Neteisėtos prekybos augalinės kilmės narkotinės ir psichotropinės medžiagos)</t>
  </si>
  <si>
    <t>Biokuras (Medienos pjuvenos, obliavimo drožlės)</t>
  </si>
  <si>
    <t>UAB "IKEA Industry Lietuva</t>
  </si>
  <si>
    <t>UAB Hoegh LNG Klaipėda</t>
  </si>
  <si>
    <t>LT448188769985</t>
  </si>
  <si>
    <t>UAB "Litesko" filialas "Telšių šiluma" Luokės katilinė</t>
  </si>
  <si>
    <t>UAB "Litesko" filialas "Kelmės šiluma" Mackevičiaus Katilinė</t>
  </si>
  <si>
    <t>TJ/tūkst.m3</t>
  </si>
  <si>
    <t xml:space="preserve">Metiniai N2O išmetimų duomenys </t>
  </si>
  <si>
    <t>ŠESD koncentracija 
(metinis valandinis vidurkis)</t>
  </si>
  <si>
    <t>Naudojama pakopa</t>
  </si>
  <si>
    <t>Netvarios biomasės dalis</t>
  </si>
  <si>
    <t>Veikimo valandos</t>
  </si>
  <si>
    <t>Kaminų dujų srautas (metinis valandinis vidurkis)</t>
  </si>
  <si>
    <t>Kaminų dujų srautas (bendras metinis kiekis):</t>
  </si>
  <si>
    <t>Metinis deginant iškastinį kurą išmestas ŠESD kiekis</t>
  </si>
  <si>
    <t>VAP 
(CO2(e) tonos / ŠESD tonos)</t>
  </si>
  <si>
    <r>
      <t>Iš viso išmetamų šiltnamio dujų kiekis, t CO</t>
    </r>
    <r>
      <rPr>
        <b/>
        <vertAlign val="subscript"/>
        <sz val="12"/>
        <rFont val="Arial"/>
        <family val="2"/>
        <charset val="186"/>
      </rPr>
      <t>2</t>
    </r>
  </si>
  <si>
    <t>Skyriaus pavadinimas</t>
  </si>
  <si>
    <t>1000 nm3</t>
  </si>
  <si>
    <t>tūkst. m3</t>
  </si>
  <si>
    <t xml:space="preserve">M1. Azoto r. gamybos įrenginys GP, t.š.-380   </t>
  </si>
  <si>
    <t>val./metai</t>
  </si>
  <si>
    <t>1000 Nm3/m</t>
  </si>
  <si>
    <t>M2. Azoto r. gamybos įrenginys UKL-7/1</t>
  </si>
  <si>
    <t>M3. Azoto r. gamybos įrenginys UKL-7/2</t>
  </si>
  <si>
    <t>M4. Azoto r. gamybos įrenginys UKL-7/3</t>
  </si>
  <si>
    <t>M5. Azoto r. gamybos įrenginys UKL-7/4</t>
  </si>
  <si>
    <t>M6. Azoto r. gamybos įrenginys UKL-7/5</t>
  </si>
  <si>
    <t>M7. Azoto r. gamybos įrenginys UKL-7/6</t>
  </si>
  <si>
    <t>M8. Azoto r. gamybos įrenginys UKL-7/7</t>
  </si>
  <si>
    <t>M9. Azoto r. gamybos įrenginys UKL-7/8</t>
  </si>
  <si>
    <t>M10. Azoto r. gamybos įrenginys UKL-7/9</t>
  </si>
  <si>
    <t>t/TJ</t>
  </si>
  <si>
    <t>2.A.4.a</t>
  </si>
  <si>
    <t>2.A.5 (Rockwool)</t>
  </si>
  <si>
    <t>Pjuvenos</t>
  </si>
  <si>
    <t>1.A.4.e</t>
  </si>
  <si>
    <t>2.A.3</t>
  </si>
  <si>
    <t>1.A.2.j</t>
  </si>
  <si>
    <t>1.A.3.e</t>
  </si>
  <si>
    <t>1.A.4.c.i</t>
  </si>
  <si>
    <r>
      <t>Metiniai CO</t>
    </r>
    <r>
      <rPr>
        <b/>
        <vertAlign val="subscript"/>
        <sz val="22"/>
        <rFont val="Arial"/>
        <family val="2"/>
        <charset val="186"/>
      </rPr>
      <t>2</t>
    </r>
    <r>
      <rPr>
        <b/>
        <sz val="22"/>
        <rFont val="Arial"/>
        <family val="2"/>
        <charset val="186"/>
      </rPr>
      <t xml:space="preserve"> išmetimų duomenys </t>
    </r>
  </si>
  <si>
    <r>
      <t>Išmetamų dujų faktorius,
t CO</t>
    </r>
    <r>
      <rPr>
        <b/>
        <vertAlign val="subscript"/>
        <sz val="12"/>
        <rFont val="Arial"/>
        <family val="2"/>
        <charset val="186"/>
      </rPr>
      <t>2</t>
    </r>
    <r>
      <rPr>
        <b/>
        <sz val="12"/>
        <rFont val="Arial"/>
        <family val="2"/>
        <charset val="186"/>
      </rPr>
      <t>/TJ arba 
t CO</t>
    </r>
    <r>
      <rPr>
        <b/>
        <vertAlign val="subscript"/>
        <sz val="12"/>
        <rFont val="Arial"/>
        <family val="2"/>
        <charset val="186"/>
      </rPr>
      <t>2</t>
    </r>
    <r>
      <rPr>
        <b/>
        <sz val="12"/>
        <rFont val="Arial"/>
        <family val="2"/>
        <charset val="186"/>
      </rPr>
      <t>/Nm</t>
    </r>
    <r>
      <rPr>
        <b/>
        <vertAlign val="superscript"/>
        <sz val="12"/>
        <rFont val="Arial"/>
        <family val="2"/>
        <charset val="186"/>
      </rPr>
      <t>3</t>
    </r>
  </si>
  <si>
    <r>
      <t>tūkst. m</t>
    </r>
    <r>
      <rPr>
        <vertAlign val="superscript"/>
        <sz val="12"/>
        <rFont val="Arial"/>
        <family val="2"/>
        <charset val="186"/>
      </rPr>
      <t>3</t>
    </r>
  </si>
  <si>
    <r>
      <t>CaCO</t>
    </r>
    <r>
      <rPr>
        <vertAlign val="subscript"/>
        <sz val="12"/>
        <rFont val="Arial"/>
        <family val="2"/>
        <charset val="186"/>
      </rPr>
      <t>3</t>
    </r>
  </si>
  <si>
    <r>
      <t>MgCO</t>
    </r>
    <r>
      <rPr>
        <vertAlign val="subscript"/>
        <sz val="12"/>
        <rFont val="Arial"/>
        <family val="2"/>
        <charset val="186"/>
      </rPr>
      <t>3</t>
    </r>
  </si>
  <si>
    <r>
      <t>Na</t>
    </r>
    <r>
      <rPr>
        <vertAlign val="subscript"/>
        <sz val="12"/>
        <rFont val="Arial"/>
        <family val="2"/>
        <charset val="186"/>
      </rPr>
      <t>2</t>
    </r>
    <r>
      <rPr>
        <sz val="12"/>
        <rFont val="Arial"/>
        <family val="2"/>
        <charset val="186"/>
      </rPr>
      <t>CO</t>
    </r>
    <r>
      <rPr>
        <vertAlign val="subscript"/>
        <sz val="12"/>
        <rFont val="Arial"/>
        <family val="2"/>
        <charset val="186"/>
      </rPr>
      <t>3</t>
    </r>
  </si>
  <si>
    <r>
      <t>Ca</t>
    </r>
    <r>
      <rPr>
        <vertAlign val="subscript"/>
        <sz val="12"/>
        <rFont val="Arial"/>
        <family val="2"/>
        <charset val="186"/>
      </rPr>
      <t>2</t>
    </r>
    <r>
      <rPr>
        <sz val="12"/>
        <rFont val="Arial"/>
        <family val="2"/>
        <charset val="186"/>
      </rPr>
      <t>CO</t>
    </r>
    <r>
      <rPr>
        <vertAlign val="subscript"/>
        <sz val="12"/>
        <rFont val="Arial"/>
        <family val="2"/>
        <charset val="186"/>
      </rPr>
      <t>3</t>
    </r>
  </si>
  <si>
    <r>
      <t>Mg</t>
    </r>
    <r>
      <rPr>
        <vertAlign val="subscript"/>
        <sz val="12"/>
        <rFont val="Arial"/>
        <family val="2"/>
        <charset val="186"/>
      </rPr>
      <t>2</t>
    </r>
    <r>
      <rPr>
        <sz val="12"/>
        <rFont val="Arial"/>
        <family val="2"/>
        <charset val="186"/>
      </rPr>
      <t>CO</t>
    </r>
    <r>
      <rPr>
        <vertAlign val="subscript"/>
        <sz val="12"/>
        <rFont val="Arial"/>
        <family val="2"/>
        <charset val="186"/>
      </rPr>
      <t>3</t>
    </r>
  </si>
  <si>
    <r>
      <t>Kacinuota soda Na</t>
    </r>
    <r>
      <rPr>
        <vertAlign val="subscript"/>
        <sz val="12"/>
        <rFont val="Arial"/>
        <family val="2"/>
        <charset val="186"/>
      </rPr>
      <t>2</t>
    </r>
    <r>
      <rPr>
        <sz val="12"/>
        <rFont val="Arial"/>
        <family val="2"/>
        <charset val="186"/>
      </rPr>
      <t>CO</t>
    </r>
    <r>
      <rPr>
        <vertAlign val="subscript"/>
        <sz val="12"/>
        <rFont val="Arial"/>
        <family val="2"/>
        <charset val="186"/>
      </rPr>
      <t>3</t>
    </r>
  </si>
  <si>
    <r>
      <t>Kreida:   CaCO</t>
    </r>
    <r>
      <rPr>
        <vertAlign val="subscript"/>
        <sz val="12"/>
        <rFont val="Arial"/>
        <family val="2"/>
        <charset val="186"/>
      </rPr>
      <t>3</t>
    </r>
  </si>
  <si>
    <r>
      <t>Kreida: MgCO</t>
    </r>
    <r>
      <rPr>
        <vertAlign val="subscript"/>
        <sz val="12"/>
        <rFont val="Arial"/>
        <family val="2"/>
        <charset val="186"/>
      </rPr>
      <t>3</t>
    </r>
  </si>
  <si>
    <r>
      <t>Dolomitas:  CaCO</t>
    </r>
    <r>
      <rPr>
        <vertAlign val="subscript"/>
        <sz val="12"/>
        <rFont val="Arial"/>
        <family val="2"/>
        <charset val="186"/>
      </rPr>
      <t>3</t>
    </r>
  </si>
  <si>
    <r>
      <t>Dolomitas: MgCO</t>
    </r>
    <r>
      <rPr>
        <vertAlign val="subscript"/>
        <sz val="12"/>
        <rFont val="Arial"/>
        <family val="2"/>
        <charset val="186"/>
      </rPr>
      <t>3</t>
    </r>
  </si>
  <si>
    <r>
      <t>g/Nm</t>
    </r>
    <r>
      <rPr>
        <vertAlign val="superscript"/>
        <sz val="12"/>
        <color theme="1"/>
        <rFont val="Arial"/>
        <family val="2"/>
        <charset val="186"/>
      </rPr>
      <t>3</t>
    </r>
  </si>
  <si>
    <r>
      <t>tūkst. Nm</t>
    </r>
    <r>
      <rPr>
        <vertAlign val="superscript"/>
        <sz val="12"/>
        <color theme="1"/>
        <rFont val="Arial"/>
        <family val="2"/>
        <charset val="186"/>
      </rPr>
      <t>3</t>
    </r>
    <r>
      <rPr>
        <sz val="12"/>
        <color theme="1"/>
        <rFont val="Arial"/>
        <family val="2"/>
        <charset val="186"/>
      </rPr>
      <t>/h</t>
    </r>
  </si>
  <si>
    <t>2.B.2</t>
  </si>
  <si>
    <t>ŠESD leidimas panaikintas 2013 m. kovo 25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</si>
</sst>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#,##0.000"/>
    <numFmt numFmtId="166" formatCode="0.0"/>
    <numFmt numFmtId="167" formatCode="0.00000000"/>
    <numFmt numFmtId="168" formatCode="#,##0.00_);[Red]\-#,##0.00_)"/>
    <numFmt numFmtId="169" formatCode="#,##0.00_ ;[Red]\-#,##0.00\ "/>
    <numFmt numFmtId="170" formatCode="0.00_ ;[Red]\-0.00\ "/>
  </numFmts>
  <fonts count="2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9"/>
      <name val="Times New Roman"/>
      <family val="1"/>
    </font>
    <font>
      <b/>
      <sz val="22"/>
      <name val="Arial"/>
      <family val="2"/>
      <charset val="186"/>
    </font>
    <font>
      <b/>
      <sz val="12"/>
      <name val="Arial"/>
      <family val="2"/>
      <charset val="186"/>
    </font>
    <font>
      <b/>
      <vertAlign val="subscript"/>
      <sz val="12"/>
      <name val="Arial"/>
      <family val="2"/>
      <charset val="186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0"/>
      <name val="Arial"/>
    </font>
    <font>
      <sz val="12"/>
      <name val="Arial"/>
      <family val="2"/>
      <charset val="186"/>
    </font>
    <font>
      <b/>
      <vertAlign val="subscript"/>
      <sz val="22"/>
      <name val="Arial"/>
      <family val="2"/>
      <charset val="186"/>
    </font>
    <font>
      <sz val="11"/>
      <color theme="1"/>
      <name val="Arial"/>
      <family val="2"/>
      <charset val="186"/>
    </font>
    <font>
      <b/>
      <vertAlign val="superscript"/>
      <sz val="12"/>
      <name val="Arial"/>
      <family val="2"/>
      <charset val="186"/>
    </font>
    <font>
      <sz val="12"/>
      <color theme="1"/>
      <name val="Arial"/>
      <family val="2"/>
      <charset val="186"/>
    </font>
    <font>
      <vertAlign val="superscript"/>
      <sz val="12"/>
      <name val="Arial"/>
      <family val="2"/>
      <charset val="186"/>
    </font>
    <font>
      <sz val="12"/>
      <color theme="0"/>
      <name val="Arial"/>
      <family val="2"/>
      <charset val="186"/>
    </font>
    <font>
      <vertAlign val="subscript"/>
      <sz val="12"/>
      <name val="Arial"/>
      <family val="2"/>
      <charset val="186"/>
    </font>
    <font>
      <vertAlign val="superscript"/>
      <sz val="12"/>
      <color theme="1"/>
      <name val="Arial"/>
      <family val="2"/>
      <charset val="186"/>
    </font>
  </fonts>
  <fills count="2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21C1C9"/>
        <bgColor indexed="64"/>
      </patternFill>
    </fill>
    <fill>
      <patternFill patternType="solid">
        <fgColor rgb="FFB2E901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6">
    <xf numFmtId="0" fontId="0" fillId="0" borderId="0"/>
    <xf numFmtId="0" fontId="1" fillId="0" borderId="0"/>
    <xf numFmtId="165" fontId="3" fillId="2" borderId="0" applyBorder="0">
      <alignment horizontal="right" vertical="center"/>
    </xf>
    <xf numFmtId="9" fontId="2" fillId="0" borderId="0" applyFont="0" applyFill="0" applyBorder="0" applyAlignment="0" applyProtection="0"/>
    <xf numFmtId="0" fontId="8" fillId="0" borderId="0" applyNumberFormat="0" applyFont="0" applyFill="0" applyBorder="0" applyProtection="0">
      <alignment horizontal="left" vertical="center" indent="5"/>
    </xf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10" fillId="5" borderId="0" applyNumberFormat="0" applyBorder="0" applyAlignment="0" applyProtection="0"/>
    <xf numFmtId="0" fontId="11" fillId="13" borderId="6" applyNumberFormat="0" applyAlignment="0" applyProtection="0"/>
    <xf numFmtId="0" fontId="12" fillId="6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14" borderId="0" applyNumberFormat="0" applyBorder="0" applyAlignment="0" applyProtection="0"/>
    <xf numFmtId="0" fontId="8" fillId="15" borderId="11" applyNumberFormat="0" applyFont="0" applyAlignment="0" applyProtection="0"/>
    <xf numFmtId="0" fontId="8" fillId="0" borderId="0"/>
    <xf numFmtId="0" fontId="7" fillId="0" borderId="0"/>
    <xf numFmtId="0" fontId="18" fillId="0" borderId="0" applyNumberFormat="0" applyFill="0" applyBorder="0" applyAlignment="0" applyProtection="0"/>
    <xf numFmtId="4" fontId="3" fillId="0" borderId="0"/>
    <xf numFmtId="0" fontId="19" fillId="0" borderId="0"/>
  </cellStyleXfs>
  <cellXfs count="252">
    <xf numFmtId="0" fontId="0" fillId="0" borderId="0" xfId="0"/>
    <xf numFmtId="0" fontId="5" fillId="19" borderId="19" xfId="0" applyFont="1" applyFill="1" applyBorder="1" applyAlignment="1">
      <alignment horizontal="center" vertical="center"/>
    </xf>
    <xf numFmtId="0" fontId="5" fillId="20" borderId="20" xfId="0" applyFont="1" applyFill="1" applyBorder="1" applyAlignment="1">
      <alignment horizontal="center" vertical="center"/>
    </xf>
    <xf numFmtId="0" fontId="5" fillId="22" borderId="20" xfId="0" applyFont="1" applyFill="1" applyBorder="1" applyAlignment="1">
      <alignment horizontal="center" vertical="center"/>
    </xf>
    <xf numFmtId="0" fontId="5" fillId="23" borderId="20" xfId="0" applyFont="1" applyFill="1" applyBorder="1" applyAlignment="1">
      <alignment horizontal="center" vertical="center"/>
    </xf>
    <xf numFmtId="0" fontId="20" fillId="24" borderId="21" xfId="0" applyFont="1" applyFill="1" applyBorder="1" applyAlignment="1" applyProtection="1">
      <alignment horizontal="center" vertical="center" wrapText="1"/>
      <protection locked="0"/>
    </xf>
    <xf numFmtId="0" fontId="20" fillId="24" borderId="13" xfId="0" applyFont="1" applyFill="1" applyBorder="1" applyAlignment="1" applyProtection="1">
      <alignment horizontal="center" vertical="center" wrapText="1"/>
      <protection locked="0"/>
    </xf>
    <xf numFmtId="0" fontId="20" fillId="24" borderId="22" xfId="0" applyFont="1" applyFill="1" applyBorder="1" applyAlignment="1" applyProtection="1">
      <alignment horizontal="center" vertical="center" wrapText="1"/>
      <protection locked="0"/>
    </xf>
    <xf numFmtId="166" fontId="20" fillId="24" borderId="1" xfId="0" applyNumberFormat="1" applyFont="1" applyFill="1" applyBorder="1" applyAlignment="1" applyProtection="1">
      <alignment horizontal="right" vertical="center"/>
      <protection locked="0"/>
    </xf>
    <xf numFmtId="0" fontId="20" fillId="24" borderId="1" xfId="0" applyFont="1" applyFill="1" applyBorder="1" applyAlignment="1" applyProtection="1">
      <alignment horizontal="center" vertical="center"/>
    </xf>
    <xf numFmtId="0" fontId="20" fillId="24" borderId="1" xfId="0" applyFont="1" applyFill="1" applyBorder="1" applyAlignment="1" applyProtection="1">
      <alignment horizontal="center" vertical="center"/>
      <protection locked="0"/>
    </xf>
    <xf numFmtId="2" fontId="20" fillId="24" borderId="1" xfId="0" applyNumberFormat="1" applyFont="1" applyFill="1" applyBorder="1" applyAlignment="1" applyProtection="1">
      <alignment horizontal="center" vertical="center"/>
      <protection locked="0"/>
    </xf>
    <xf numFmtId="0" fontId="20" fillId="24" borderId="1" xfId="0" applyNumberFormat="1" applyFont="1" applyFill="1" applyBorder="1" applyAlignment="1" applyProtection="1">
      <alignment horizontal="center" vertical="center"/>
      <protection locked="0"/>
    </xf>
    <xf numFmtId="167" fontId="20" fillId="24" borderId="1" xfId="0" applyNumberFormat="1" applyFont="1" applyFill="1" applyBorder="1" applyAlignment="1" applyProtection="1">
      <alignment horizontal="center" vertical="center"/>
      <protection locked="0"/>
    </xf>
    <xf numFmtId="0" fontId="20" fillId="24" borderId="23" xfId="0" applyNumberFormat="1" applyFont="1" applyFill="1" applyBorder="1" applyAlignment="1" applyProtection="1">
      <alignment horizontal="center" vertical="center"/>
      <protection locked="0"/>
    </xf>
    <xf numFmtId="2" fontId="20" fillId="24" borderId="23" xfId="0" applyNumberFormat="1" applyFont="1" applyFill="1" applyBorder="1" applyAlignment="1" applyProtection="1">
      <alignment horizontal="center" vertical="center"/>
      <protection locked="0"/>
    </xf>
    <xf numFmtId="166" fontId="20" fillId="24" borderId="23" xfId="0" applyNumberFormat="1" applyFont="1" applyFill="1" applyBorder="1" applyAlignment="1" applyProtection="1">
      <alignment horizontal="right" vertical="center"/>
      <protection locked="0"/>
    </xf>
    <xf numFmtId="0" fontId="20" fillId="24" borderId="1" xfId="0" applyNumberFormat="1" applyFont="1" applyFill="1" applyBorder="1" applyAlignment="1" applyProtection="1">
      <alignment horizontal="center" vertical="center"/>
    </xf>
    <xf numFmtId="0" fontId="20" fillId="24" borderId="24" xfId="0" applyNumberFormat="1" applyFont="1" applyFill="1" applyBorder="1" applyAlignment="1" applyProtection="1">
      <alignment horizontal="center" vertical="center"/>
    </xf>
    <xf numFmtId="0" fontId="5" fillId="17" borderId="25" xfId="0" applyFont="1" applyFill="1" applyBorder="1" applyAlignment="1">
      <alignment horizontal="center" vertical="center" wrapText="1"/>
    </xf>
    <xf numFmtId="0" fontId="22" fillId="0" borderId="0" xfId="0" applyFont="1"/>
    <xf numFmtId="0" fontId="24" fillId="0" borderId="0" xfId="0" applyFont="1"/>
    <xf numFmtId="0" fontId="20" fillId="4" borderId="12" xfId="1" applyFont="1" applyFill="1" applyBorder="1" applyAlignment="1" applyProtection="1">
      <alignment horizontal="center" vertical="center" wrapText="1"/>
      <protection locked="0"/>
    </xf>
    <xf numFmtId="0" fontId="20" fillId="4" borderId="12" xfId="1" applyFont="1" applyFill="1" applyBorder="1" applyAlignment="1" applyProtection="1">
      <alignment horizontal="center" vertical="center"/>
      <protection locked="0"/>
    </xf>
    <xf numFmtId="0" fontId="20" fillId="0" borderId="22" xfId="1" applyFont="1" applyFill="1" applyBorder="1" applyAlignment="1" applyProtection="1">
      <alignment horizontal="center" vertical="center" wrapText="1"/>
      <protection locked="0"/>
    </xf>
    <xf numFmtId="166" fontId="2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1" applyFont="1" applyFill="1" applyBorder="1" applyAlignment="1" applyProtection="1">
      <alignment horizontal="center" vertical="center"/>
    </xf>
    <xf numFmtId="0" fontId="20" fillId="0" borderId="1" xfId="1" applyFont="1" applyFill="1" applyBorder="1" applyAlignment="1" applyProtection="1">
      <alignment horizontal="center" vertical="center"/>
      <protection locked="0"/>
    </xf>
    <xf numFmtId="2" fontId="20" fillId="0" borderId="1" xfId="1" applyNumberFormat="1" applyFont="1" applyFill="1" applyBorder="1" applyAlignment="1" applyProtection="1">
      <alignment horizontal="center" vertical="center"/>
      <protection locked="0"/>
    </xf>
    <xf numFmtId="0" fontId="20" fillId="0" borderId="1" xfId="1" applyNumberFormat="1" applyFont="1" applyFill="1" applyBorder="1" applyAlignment="1" applyProtection="1">
      <alignment horizontal="center" vertical="center"/>
      <protection locked="0"/>
    </xf>
    <xf numFmtId="167" fontId="20" fillId="0" borderId="1" xfId="1" applyNumberFormat="1" applyFont="1" applyFill="1" applyBorder="1" applyAlignment="1" applyProtection="1">
      <alignment horizontal="center" vertical="center"/>
      <protection locked="0"/>
    </xf>
    <xf numFmtId="0" fontId="20" fillId="0" borderId="1" xfId="1" applyNumberFormat="1" applyFont="1" applyFill="1" applyBorder="1" applyAlignment="1" applyProtection="1">
      <alignment horizontal="center" vertical="center"/>
    </xf>
    <xf numFmtId="0" fontId="24" fillId="0" borderId="0" xfId="0" applyFont="1" applyFill="1"/>
    <xf numFmtId="0" fontId="20" fillId="4" borderId="14" xfId="1" applyFont="1" applyFill="1" applyBorder="1" applyAlignment="1" applyProtection="1">
      <alignment horizontal="center" vertical="center" wrapText="1"/>
      <protection locked="0"/>
    </xf>
    <xf numFmtId="0" fontId="20" fillId="4" borderId="14" xfId="1" applyFont="1" applyFill="1" applyBorder="1" applyAlignment="1" applyProtection="1">
      <alignment horizontal="center" vertical="center"/>
      <protection locked="0"/>
    </xf>
    <xf numFmtId="0" fontId="20" fillId="0" borderId="1" xfId="1" applyFont="1" applyFill="1" applyBorder="1" applyAlignment="1" applyProtection="1">
      <alignment horizontal="center" vertical="center" wrapText="1"/>
      <protection locked="0"/>
    </xf>
    <xf numFmtId="168" fontId="24" fillId="0" borderId="1" xfId="0" applyNumberFormat="1" applyFont="1" applyFill="1" applyBorder="1" applyAlignment="1" applyProtection="1">
      <alignment horizontal="center" vertical="center"/>
      <protection locked="0"/>
    </xf>
    <xf numFmtId="0" fontId="26" fillId="3" borderId="0" xfId="0" applyFont="1" applyFill="1"/>
    <xf numFmtId="0" fontId="24" fillId="3" borderId="0" xfId="0" applyFont="1" applyFill="1"/>
    <xf numFmtId="164" fontId="20" fillId="0" borderId="1" xfId="1" applyNumberFormat="1" applyFont="1" applyFill="1" applyBorder="1" applyAlignment="1" applyProtection="1">
      <alignment horizontal="center" vertical="center"/>
      <protection locked="0"/>
    </xf>
    <xf numFmtId="0" fontId="20" fillId="3" borderId="1" xfId="1" applyFont="1" applyFill="1" applyBorder="1" applyAlignment="1" applyProtection="1">
      <alignment horizontal="center" vertical="center" wrapText="1"/>
      <protection locked="0"/>
    </xf>
    <xf numFmtId="0" fontId="20" fillId="3" borderId="1" xfId="1" applyFont="1" applyFill="1" applyBorder="1" applyAlignment="1" applyProtection="1">
      <alignment horizontal="center" vertical="center"/>
      <protection locked="0"/>
    </xf>
    <xf numFmtId="166" fontId="20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20" fillId="3" borderId="1" xfId="1" applyFont="1" applyFill="1" applyBorder="1" applyAlignment="1" applyProtection="1">
      <alignment horizontal="center" vertical="center"/>
    </xf>
    <xf numFmtId="2" fontId="20" fillId="3" borderId="1" xfId="1" applyNumberFormat="1" applyFont="1" applyFill="1" applyBorder="1" applyAlignment="1" applyProtection="1">
      <alignment horizontal="center" vertical="center"/>
      <protection locked="0"/>
    </xf>
    <xf numFmtId="0" fontId="20" fillId="3" borderId="1" xfId="1" applyNumberFormat="1" applyFont="1" applyFill="1" applyBorder="1" applyAlignment="1" applyProtection="1">
      <alignment horizontal="center" vertical="center"/>
      <protection locked="0"/>
    </xf>
    <xf numFmtId="167" fontId="20" fillId="3" borderId="1" xfId="1" applyNumberFormat="1" applyFont="1" applyFill="1" applyBorder="1" applyAlignment="1" applyProtection="1">
      <alignment horizontal="center" vertical="center"/>
      <protection locked="0"/>
    </xf>
    <xf numFmtId="0" fontId="20" fillId="3" borderId="1" xfId="1" applyNumberFormat="1" applyFont="1" applyFill="1" applyBorder="1" applyAlignment="1" applyProtection="1">
      <alignment horizontal="center" vertical="center"/>
    </xf>
    <xf numFmtId="2" fontId="24" fillId="0" borderId="0" xfId="0" applyNumberFormat="1" applyFont="1"/>
    <xf numFmtId="0" fontId="20" fillId="0" borderId="12" xfId="1" applyFont="1" applyFill="1" applyBorder="1" applyAlignment="1" applyProtection="1">
      <alignment horizontal="center" vertical="center"/>
      <protection locked="0"/>
    </xf>
    <xf numFmtId="0" fontId="20" fillId="0" borderId="14" xfId="1" applyFont="1" applyFill="1" applyBorder="1" applyAlignment="1" applyProtection="1">
      <alignment horizontal="center" vertical="center"/>
      <protection locked="0"/>
    </xf>
    <xf numFmtId="0" fontId="20" fillId="24" borderId="14" xfId="0" applyFont="1" applyFill="1" applyBorder="1" applyAlignment="1" applyProtection="1">
      <alignment horizontal="center" vertical="center"/>
      <protection locked="0"/>
    </xf>
    <xf numFmtId="0" fontId="5" fillId="16" borderId="2" xfId="0" applyFont="1" applyFill="1" applyBorder="1" applyAlignment="1">
      <alignment horizontal="center" vertical="center" wrapText="1"/>
    </xf>
    <xf numFmtId="0" fontId="5" fillId="16" borderId="16" xfId="0" applyFont="1" applyFill="1" applyBorder="1" applyAlignment="1">
      <alignment horizontal="center" vertical="center" wrapText="1"/>
    </xf>
    <xf numFmtId="0" fontId="5" fillId="16" borderId="15" xfId="0" applyFont="1" applyFill="1" applyBorder="1" applyAlignment="1">
      <alignment horizontal="center" vertical="center" wrapText="1"/>
    </xf>
    <xf numFmtId="0" fontId="20" fillId="24" borderId="31" xfId="0" applyFont="1" applyFill="1" applyBorder="1" applyAlignment="1" applyProtection="1">
      <alignment horizontal="center" vertical="center" wrapText="1"/>
      <protection locked="0"/>
    </xf>
    <xf numFmtId="0" fontId="20" fillId="24" borderId="32" xfId="0" applyFont="1" applyFill="1" applyBorder="1" applyAlignment="1" applyProtection="1">
      <alignment horizontal="center" vertical="center" wrapText="1"/>
      <protection locked="0"/>
    </xf>
    <xf numFmtId="166" fontId="20" fillId="24" borderId="28" xfId="0" applyNumberFormat="1" applyFont="1" applyFill="1" applyBorder="1" applyAlignment="1" applyProtection="1">
      <alignment horizontal="right" vertical="center"/>
      <protection locked="0"/>
    </xf>
    <xf numFmtId="0" fontId="20" fillId="24" borderId="28" xfId="0" applyFont="1" applyFill="1" applyBorder="1" applyAlignment="1" applyProtection="1">
      <alignment horizontal="center" vertical="center"/>
    </xf>
    <xf numFmtId="0" fontId="20" fillId="24" borderId="28" xfId="0" applyFont="1" applyFill="1" applyBorder="1" applyAlignment="1" applyProtection="1">
      <alignment horizontal="center" vertical="center"/>
      <protection locked="0"/>
    </xf>
    <xf numFmtId="2" fontId="20" fillId="24" borderId="28" xfId="0" applyNumberFormat="1" applyFont="1" applyFill="1" applyBorder="1" applyAlignment="1" applyProtection="1">
      <alignment horizontal="center" vertical="center"/>
      <protection locked="0"/>
    </xf>
    <xf numFmtId="0" fontId="20" fillId="24" borderId="28" xfId="0" applyNumberFormat="1" applyFont="1" applyFill="1" applyBorder="1" applyAlignment="1" applyProtection="1">
      <alignment horizontal="center" vertical="center"/>
      <protection locked="0"/>
    </xf>
    <xf numFmtId="167" fontId="20" fillId="24" borderId="28" xfId="0" applyNumberFormat="1" applyFont="1" applyFill="1" applyBorder="1" applyAlignment="1" applyProtection="1">
      <alignment horizontal="center" vertical="center"/>
      <protection locked="0"/>
    </xf>
    <xf numFmtId="0" fontId="20" fillId="24" borderId="33" xfId="0" applyNumberFormat="1" applyFont="1" applyFill="1" applyBorder="1" applyAlignment="1" applyProtection="1">
      <alignment horizontal="center" vertical="center"/>
      <protection locked="0"/>
    </xf>
    <xf numFmtId="2" fontId="20" fillId="24" borderId="33" xfId="0" applyNumberFormat="1" applyFont="1" applyFill="1" applyBorder="1" applyAlignment="1" applyProtection="1">
      <alignment horizontal="center" vertical="center"/>
      <protection locked="0"/>
    </xf>
    <xf numFmtId="166" fontId="20" fillId="24" borderId="33" xfId="0" applyNumberFormat="1" applyFont="1" applyFill="1" applyBorder="1" applyAlignment="1" applyProtection="1">
      <alignment horizontal="right" vertical="center"/>
      <protection locked="0"/>
    </xf>
    <xf numFmtId="0" fontId="20" fillId="24" borderId="28" xfId="0" applyNumberFormat="1" applyFont="1" applyFill="1" applyBorder="1" applyAlignment="1" applyProtection="1">
      <alignment horizontal="center" vertical="center"/>
    </xf>
    <xf numFmtId="0" fontId="20" fillId="24" borderId="34" xfId="0" applyNumberFormat="1" applyFont="1" applyFill="1" applyBorder="1" applyAlignment="1" applyProtection="1">
      <alignment horizontal="center" vertical="center"/>
    </xf>
    <xf numFmtId="0" fontId="20" fillId="0" borderId="24" xfId="1" applyNumberFormat="1" applyFont="1" applyFill="1" applyBorder="1" applyAlignment="1" applyProtection="1">
      <alignment horizontal="center" vertical="center"/>
    </xf>
    <xf numFmtId="0" fontId="20" fillId="24" borderId="36" xfId="0" applyFont="1" applyFill="1" applyBorder="1" applyAlignment="1" applyProtection="1">
      <alignment horizontal="center" vertical="center" wrapText="1"/>
      <protection locked="0"/>
    </xf>
    <xf numFmtId="0" fontId="20" fillId="24" borderId="37" xfId="0" applyFont="1" applyFill="1" applyBorder="1" applyAlignment="1" applyProtection="1">
      <alignment horizontal="center" vertical="center" wrapText="1"/>
      <protection locked="0"/>
    </xf>
    <xf numFmtId="166" fontId="20" fillId="24" borderId="35" xfId="0" applyNumberFormat="1" applyFont="1" applyFill="1" applyBorder="1" applyAlignment="1" applyProtection="1">
      <alignment horizontal="right" vertical="center"/>
      <protection locked="0"/>
    </xf>
    <xf numFmtId="0" fontId="20" fillId="24" borderId="35" xfId="0" applyFont="1" applyFill="1" applyBorder="1" applyAlignment="1" applyProtection="1">
      <alignment horizontal="center" vertical="center"/>
    </xf>
    <xf numFmtId="0" fontId="20" fillId="24" borderId="35" xfId="0" applyFont="1" applyFill="1" applyBorder="1" applyAlignment="1" applyProtection="1">
      <alignment horizontal="center" vertical="center"/>
      <protection locked="0"/>
    </xf>
    <xf numFmtId="2" fontId="20" fillId="24" borderId="35" xfId="0" applyNumberFormat="1" applyFont="1" applyFill="1" applyBorder="1" applyAlignment="1" applyProtection="1">
      <alignment horizontal="center" vertical="center"/>
      <protection locked="0"/>
    </xf>
    <xf numFmtId="0" fontId="20" fillId="24" borderId="35" xfId="0" applyNumberFormat="1" applyFont="1" applyFill="1" applyBorder="1" applyAlignment="1" applyProtection="1">
      <alignment horizontal="center" vertical="center"/>
      <protection locked="0"/>
    </xf>
    <xf numFmtId="167" fontId="20" fillId="24" borderId="35" xfId="0" applyNumberFormat="1" applyFont="1" applyFill="1" applyBorder="1" applyAlignment="1" applyProtection="1">
      <alignment horizontal="center" vertical="center"/>
      <protection locked="0"/>
    </xf>
    <xf numFmtId="0" fontId="20" fillId="24" borderId="38" xfId="0" applyNumberFormat="1" applyFont="1" applyFill="1" applyBorder="1" applyAlignment="1" applyProtection="1">
      <alignment horizontal="center" vertical="center"/>
      <protection locked="0"/>
    </xf>
    <xf numFmtId="2" fontId="20" fillId="24" borderId="38" xfId="0" applyNumberFormat="1" applyFont="1" applyFill="1" applyBorder="1" applyAlignment="1" applyProtection="1">
      <alignment horizontal="center" vertical="center"/>
      <protection locked="0"/>
    </xf>
    <xf numFmtId="166" fontId="20" fillId="24" borderId="38" xfId="0" applyNumberFormat="1" applyFont="1" applyFill="1" applyBorder="1" applyAlignment="1" applyProtection="1">
      <alignment horizontal="right" vertical="center"/>
      <protection locked="0"/>
    </xf>
    <xf numFmtId="0" fontId="20" fillId="24" borderId="35" xfId="0" applyNumberFormat="1" applyFont="1" applyFill="1" applyBorder="1" applyAlignment="1" applyProtection="1">
      <alignment horizontal="center" vertical="center"/>
    </xf>
    <xf numFmtId="0" fontId="20" fillId="24" borderId="39" xfId="0" applyNumberFormat="1" applyFont="1" applyFill="1" applyBorder="1" applyAlignment="1" applyProtection="1">
      <alignment horizontal="center" vertical="center"/>
    </xf>
    <xf numFmtId="0" fontId="20" fillId="0" borderId="32" xfId="1" applyFont="1" applyFill="1" applyBorder="1" applyAlignment="1" applyProtection="1">
      <alignment horizontal="center" vertical="center" wrapText="1"/>
      <protection locked="0"/>
    </xf>
    <xf numFmtId="0" fontId="20" fillId="0" borderId="28" xfId="1" applyFont="1" applyFill="1" applyBorder="1" applyAlignment="1" applyProtection="1">
      <alignment horizontal="center" vertical="center"/>
      <protection locked="0"/>
    </xf>
    <xf numFmtId="0" fontId="20" fillId="0" borderId="28" xfId="1" applyFont="1" applyFill="1" applyBorder="1" applyAlignment="1" applyProtection="1">
      <alignment horizontal="center" vertical="center" wrapText="1"/>
      <protection locked="0"/>
    </xf>
    <xf numFmtId="166" fontId="20" fillId="0" borderId="28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28" xfId="1" applyFont="1" applyFill="1" applyBorder="1" applyAlignment="1" applyProtection="1">
      <alignment horizontal="center" vertical="center"/>
    </xf>
    <xf numFmtId="2" fontId="20" fillId="0" borderId="28" xfId="1" applyNumberFormat="1" applyFont="1" applyFill="1" applyBorder="1" applyAlignment="1" applyProtection="1">
      <alignment horizontal="center" vertical="center"/>
      <protection locked="0"/>
    </xf>
    <xf numFmtId="0" fontId="20" fillId="0" borderId="28" xfId="1" applyNumberFormat="1" applyFont="1" applyFill="1" applyBorder="1" applyAlignment="1" applyProtection="1">
      <alignment horizontal="center" vertical="center"/>
      <protection locked="0"/>
    </xf>
    <xf numFmtId="167" fontId="20" fillId="0" borderId="28" xfId="1" applyNumberFormat="1" applyFont="1" applyFill="1" applyBorder="1" applyAlignment="1" applyProtection="1">
      <alignment horizontal="center" vertical="center"/>
      <protection locked="0"/>
    </xf>
    <xf numFmtId="0" fontId="20" fillId="0" borderId="28" xfId="1" applyNumberFormat="1" applyFont="1" applyFill="1" applyBorder="1" applyAlignment="1" applyProtection="1">
      <alignment horizontal="center" vertical="center"/>
    </xf>
    <xf numFmtId="0" fontId="20" fillId="0" borderId="34" xfId="1" applyNumberFormat="1" applyFont="1" applyFill="1" applyBorder="1" applyAlignment="1" applyProtection="1">
      <alignment horizontal="center" vertical="center"/>
    </xf>
    <xf numFmtId="0" fontId="20" fillId="0" borderId="37" xfId="1" applyFont="1" applyFill="1" applyBorder="1" applyAlignment="1" applyProtection="1">
      <alignment horizontal="center" vertical="center" wrapText="1"/>
      <protection locked="0"/>
    </xf>
    <xf numFmtId="0" fontId="20" fillId="0" borderId="35" xfId="1" applyFont="1" applyFill="1" applyBorder="1" applyAlignment="1" applyProtection="1">
      <alignment horizontal="center" vertical="center"/>
      <protection locked="0"/>
    </xf>
    <xf numFmtId="0" fontId="20" fillId="0" borderId="35" xfId="1" applyFont="1" applyFill="1" applyBorder="1" applyAlignment="1" applyProtection="1">
      <alignment horizontal="center" vertical="center" wrapText="1"/>
      <protection locked="0"/>
    </xf>
    <xf numFmtId="166" fontId="20" fillId="0" borderId="35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35" xfId="1" applyFont="1" applyFill="1" applyBorder="1" applyAlignment="1" applyProtection="1">
      <alignment horizontal="center" vertical="center"/>
    </xf>
    <xf numFmtId="2" fontId="20" fillId="0" borderId="35" xfId="1" applyNumberFormat="1" applyFont="1" applyFill="1" applyBorder="1" applyAlignment="1" applyProtection="1">
      <alignment horizontal="center" vertical="center"/>
      <protection locked="0"/>
    </xf>
    <xf numFmtId="0" fontId="20" fillId="0" borderId="35" xfId="1" applyNumberFormat="1" applyFont="1" applyFill="1" applyBorder="1" applyAlignment="1" applyProtection="1">
      <alignment horizontal="center" vertical="center"/>
      <protection locked="0"/>
    </xf>
    <xf numFmtId="167" fontId="20" fillId="0" borderId="35" xfId="1" applyNumberFormat="1" applyFont="1" applyFill="1" applyBorder="1" applyAlignment="1" applyProtection="1">
      <alignment horizontal="center" vertical="center"/>
      <protection locked="0"/>
    </xf>
    <xf numFmtId="0" fontId="20" fillId="0" borderId="35" xfId="1" applyNumberFormat="1" applyFont="1" applyFill="1" applyBorder="1" applyAlignment="1" applyProtection="1">
      <alignment horizontal="center" vertical="center"/>
    </xf>
    <xf numFmtId="0" fontId="20" fillId="0" borderId="39" xfId="1" applyNumberFormat="1" applyFont="1" applyFill="1" applyBorder="1" applyAlignment="1" applyProtection="1">
      <alignment horizontal="center" vertical="center"/>
    </xf>
    <xf numFmtId="0" fontId="5" fillId="19" borderId="18" xfId="0" applyFont="1" applyFill="1" applyBorder="1" applyAlignment="1">
      <alignment horizontal="center" vertical="center"/>
    </xf>
    <xf numFmtId="0" fontId="5" fillId="19" borderId="29" xfId="0" applyFont="1" applyFill="1" applyBorder="1" applyAlignment="1">
      <alignment horizontal="center" vertical="center"/>
    </xf>
    <xf numFmtId="168" fontId="24" fillId="0" borderId="28" xfId="0" applyNumberFormat="1" applyFont="1" applyFill="1" applyBorder="1" applyAlignment="1" applyProtection="1">
      <alignment horizontal="center" vertical="center"/>
      <protection locked="0"/>
    </xf>
    <xf numFmtId="0" fontId="20" fillId="3" borderId="24" xfId="1" applyNumberFormat="1" applyFont="1" applyFill="1" applyBorder="1" applyAlignment="1" applyProtection="1">
      <alignment horizontal="center" vertical="center"/>
    </xf>
    <xf numFmtId="0" fontId="20" fillId="24" borderId="30" xfId="0" applyFont="1" applyFill="1" applyBorder="1" applyAlignment="1" applyProtection="1">
      <alignment horizontal="center" vertical="center"/>
      <protection locked="0"/>
    </xf>
    <xf numFmtId="0" fontId="20" fillId="24" borderId="13" xfId="0" applyFont="1" applyFill="1" applyBorder="1" applyAlignment="1" applyProtection="1">
      <alignment horizontal="center" vertical="center"/>
      <protection locked="0"/>
    </xf>
    <xf numFmtId="0" fontId="20" fillId="24" borderId="12" xfId="0" applyFont="1" applyFill="1" applyBorder="1" applyAlignment="1" applyProtection="1">
      <alignment horizontal="center" vertical="center"/>
      <protection locked="0"/>
    </xf>
    <xf numFmtId="166" fontId="20" fillId="0" borderId="1" xfId="1" applyNumberFormat="1" applyFont="1" applyFill="1" applyBorder="1" applyAlignment="1" applyProtection="1">
      <alignment horizontal="right" vertical="center" wrapText="1"/>
      <protection locked="0"/>
    </xf>
    <xf numFmtId="166" fontId="20" fillId="0" borderId="1" xfId="1" applyNumberFormat="1" applyFont="1" applyFill="1" applyBorder="1" applyAlignment="1" applyProtection="1">
      <alignment horizontal="right" vertical="center"/>
      <protection locked="0"/>
    </xf>
    <xf numFmtId="166" fontId="20" fillId="0" borderId="28" xfId="1" applyNumberFormat="1" applyFont="1" applyFill="1" applyBorder="1" applyAlignment="1" applyProtection="1">
      <alignment horizontal="right" vertical="center"/>
      <protection locked="0"/>
    </xf>
    <xf numFmtId="166" fontId="20" fillId="0" borderId="35" xfId="1" applyNumberFormat="1" applyFont="1" applyFill="1" applyBorder="1" applyAlignment="1" applyProtection="1">
      <alignment horizontal="right" vertical="center"/>
      <protection locked="0"/>
    </xf>
    <xf numFmtId="166" fontId="20" fillId="3" borderId="1" xfId="1" applyNumberFormat="1" applyFont="1" applyFill="1" applyBorder="1" applyAlignment="1" applyProtection="1">
      <alignment horizontal="right" vertical="center"/>
      <protection locked="0"/>
    </xf>
    <xf numFmtId="0" fontId="5" fillId="17" borderId="20" xfId="0" applyFont="1" applyFill="1" applyBorder="1" applyAlignment="1">
      <alignment horizontal="center" vertical="center" wrapText="1"/>
    </xf>
    <xf numFmtId="0" fontId="5" fillId="18" borderId="25" xfId="0" applyFont="1" applyFill="1" applyBorder="1" applyAlignment="1">
      <alignment horizontal="center" vertical="center"/>
    </xf>
    <xf numFmtId="0" fontId="5" fillId="18" borderId="20" xfId="0" applyFont="1" applyFill="1" applyBorder="1" applyAlignment="1">
      <alignment horizontal="center" vertical="center"/>
    </xf>
    <xf numFmtId="0" fontId="20" fillId="0" borderId="22" xfId="1" applyFont="1" applyFill="1" applyBorder="1" applyAlignment="1" applyProtection="1">
      <alignment horizontal="center" vertical="center"/>
      <protection locked="0"/>
    </xf>
    <xf numFmtId="0" fontId="20" fillId="0" borderId="27" xfId="1" applyFont="1" applyFill="1" applyBorder="1" applyAlignment="1" applyProtection="1">
      <alignment horizontal="center" vertical="center"/>
      <protection locked="0"/>
    </xf>
    <xf numFmtId="0" fontId="20" fillId="0" borderId="13" xfId="1" applyFont="1" applyFill="1" applyBorder="1" applyAlignment="1" applyProtection="1">
      <alignment horizontal="center" vertical="center"/>
      <protection locked="0"/>
    </xf>
    <xf numFmtId="0" fontId="20" fillId="0" borderId="12" xfId="1" applyFont="1" applyFill="1" applyBorder="1" applyAlignment="1" applyProtection="1">
      <alignment horizontal="center" vertical="center" wrapText="1"/>
      <protection locked="0"/>
    </xf>
    <xf numFmtId="0" fontId="20" fillId="4" borderId="13" xfId="1" applyFont="1" applyFill="1" applyBorder="1" applyAlignment="1" applyProtection="1">
      <alignment horizontal="center" vertical="center" wrapText="1"/>
      <protection locked="0"/>
    </xf>
    <xf numFmtId="0" fontId="20" fillId="4" borderId="13" xfId="1" applyFont="1" applyFill="1" applyBorder="1" applyAlignment="1" applyProtection="1">
      <alignment horizontal="center" vertical="center"/>
      <protection locked="0"/>
    </xf>
    <xf numFmtId="2" fontId="20" fillId="4" borderId="13" xfId="1" applyNumberFormat="1" applyFont="1" applyFill="1" applyBorder="1" applyAlignment="1" applyProtection="1">
      <alignment horizontal="center" vertical="center" wrapText="1"/>
      <protection locked="0"/>
    </xf>
    <xf numFmtId="0" fontId="5" fillId="19" borderId="20" xfId="0" applyFont="1" applyFill="1" applyBorder="1" applyAlignment="1">
      <alignment horizontal="center" vertical="center"/>
    </xf>
    <xf numFmtId="0" fontId="5" fillId="21" borderId="25" xfId="0" applyFont="1" applyFill="1" applyBorder="1" applyAlignment="1">
      <alignment horizontal="center" vertical="center"/>
    </xf>
    <xf numFmtId="0" fontId="5" fillId="21" borderId="20" xfId="0" applyFont="1" applyFill="1" applyBorder="1" applyAlignment="1">
      <alignment horizontal="center" vertical="center"/>
    </xf>
    <xf numFmtId="0" fontId="5" fillId="21" borderId="40" xfId="0" applyFont="1" applyFill="1" applyBorder="1" applyAlignment="1">
      <alignment horizontal="center" vertical="center"/>
    </xf>
    <xf numFmtId="0" fontId="5" fillId="16" borderId="20" xfId="0" applyFont="1" applyFill="1" applyBorder="1" applyAlignment="1">
      <alignment horizontal="center" vertical="center"/>
    </xf>
    <xf numFmtId="0" fontId="5" fillId="16" borderId="40" xfId="0" applyFont="1" applyFill="1" applyBorder="1" applyAlignment="1">
      <alignment horizontal="center" vertical="center"/>
    </xf>
    <xf numFmtId="0" fontId="5" fillId="23" borderId="25" xfId="0" applyFont="1" applyFill="1" applyBorder="1" applyAlignment="1">
      <alignment horizontal="center" vertical="center"/>
    </xf>
    <xf numFmtId="0" fontId="20" fillId="0" borderId="26" xfId="1" applyFont="1" applyFill="1" applyBorder="1" applyAlignment="1" applyProtection="1">
      <alignment horizontal="center" vertical="center"/>
      <protection locked="0"/>
    </xf>
    <xf numFmtId="0" fontId="20" fillId="0" borderId="30" xfId="1" applyFont="1" applyFill="1" applyBorder="1" applyAlignment="1" applyProtection="1">
      <alignment horizontal="center" vertical="center"/>
      <protection locked="0"/>
    </xf>
    <xf numFmtId="0" fontId="20" fillId="3" borderId="12" xfId="1" applyFont="1" applyFill="1" applyBorder="1" applyAlignment="1" applyProtection="1">
      <alignment horizontal="center" vertical="center"/>
      <protection locked="0"/>
    </xf>
    <xf numFmtId="0" fontId="20" fillId="24" borderId="41" xfId="0" applyFont="1" applyFill="1" applyBorder="1" applyAlignment="1" applyProtection="1">
      <alignment horizontal="center" vertical="center"/>
      <protection locked="0"/>
    </xf>
    <xf numFmtId="0" fontId="20" fillId="24" borderId="12" xfId="0" applyFont="1" applyFill="1" applyBorder="1" applyAlignment="1" applyProtection="1">
      <alignment horizontal="center" vertical="center" wrapText="1"/>
      <protection locked="0"/>
    </xf>
    <xf numFmtId="0" fontId="20" fillId="24" borderId="14" xfId="0" applyFont="1" applyFill="1" applyBorder="1" applyAlignment="1" applyProtection="1">
      <alignment horizontal="center" vertical="center" wrapText="1"/>
      <protection locked="0"/>
    </xf>
    <xf numFmtId="0" fontId="20" fillId="3" borderId="14" xfId="1" applyFont="1" applyFill="1" applyBorder="1" applyAlignment="1" applyProtection="1">
      <alignment horizontal="center" vertical="center"/>
      <protection locked="0"/>
    </xf>
    <xf numFmtId="0" fontId="20" fillId="0" borderId="12" xfId="0" applyFont="1" applyFill="1" applyBorder="1" applyAlignment="1" applyProtection="1">
      <alignment horizontal="center" vertical="center"/>
      <protection locked="0"/>
    </xf>
    <xf numFmtId="0" fontId="20" fillId="0" borderId="21" xfId="0" applyFont="1" applyFill="1" applyBorder="1" applyAlignment="1" applyProtection="1">
      <alignment horizontal="center" vertical="center" wrapText="1"/>
      <protection locked="0"/>
    </xf>
    <xf numFmtId="0" fontId="20" fillId="4" borderId="12" xfId="0" applyFont="1" applyFill="1" applyBorder="1" applyAlignment="1" applyProtection="1">
      <alignment horizontal="center" vertical="center"/>
      <protection locked="0"/>
    </xf>
    <xf numFmtId="0" fontId="20" fillId="4" borderId="14" xfId="0" applyFont="1" applyFill="1" applyBorder="1" applyAlignment="1" applyProtection="1">
      <alignment horizontal="center" vertical="center"/>
      <protection locked="0"/>
    </xf>
    <xf numFmtId="0" fontId="20" fillId="0" borderId="22" xfId="0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 applyProtection="1">
      <alignment horizontal="center" vertical="center"/>
      <protection locked="0"/>
    </xf>
    <xf numFmtId="2" fontId="20" fillId="0" borderId="1" xfId="0" applyNumberFormat="1" applyFont="1" applyFill="1" applyBorder="1" applyAlignment="1" applyProtection="1">
      <alignment horizontal="center" vertical="center"/>
      <protection locked="0"/>
    </xf>
    <xf numFmtId="0" fontId="20" fillId="0" borderId="1" xfId="0" applyNumberFormat="1" applyFont="1" applyFill="1" applyBorder="1" applyAlignment="1" applyProtection="1">
      <alignment horizontal="center" vertical="center"/>
      <protection locked="0"/>
    </xf>
    <xf numFmtId="167" fontId="20" fillId="0" borderId="1" xfId="0" applyNumberFormat="1" applyFont="1" applyFill="1" applyBorder="1" applyAlignment="1" applyProtection="1">
      <alignment horizontal="center" vertical="center"/>
      <protection locked="0"/>
    </xf>
    <xf numFmtId="0" fontId="20" fillId="0" borderId="23" xfId="0" applyNumberFormat="1" applyFont="1" applyFill="1" applyBorder="1" applyAlignment="1" applyProtection="1">
      <alignment horizontal="center" vertical="center"/>
      <protection locked="0"/>
    </xf>
    <xf numFmtId="2" fontId="20" fillId="0" borderId="23" xfId="0" applyNumberFormat="1" applyFont="1" applyFill="1" applyBorder="1" applyAlignment="1" applyProtection="1">
      <alignment horizontal="center" vertical="center"/>
      <protection locked="0"/>
    </xf>
    <xf numFmtId="166" fontId="20" fillId="0" borderId="23" xfId="0" applyNumberFormat="1" applyFont="1" applyFill="1" applyBorder="1" applyAlignment="1" applyProtection="1">
      <alignment horizontal="right" vertical="center"/>
      <protection locked="0"/>
    </xf>
    <xf numFmtId="0" fontId="20" fillId="0" borderId="1" xfId="0" applyNumberFormat="1" applyFont="1" applyFill="1" applyBorder="1" applyAlignment="1" applyProtection="1">
      <alignment horizontal="center" vertical="center"/>
    </xf>
    <xf numFmtId="0" fontId="20" fillId="0" borderId="24" xfId="0" applyNumberFormat="1" applyFont="1" applyFill="1" applyBorder="1" applyAlignment="1" applyProtection="1">
      <alignment horizontal="center" vertical="center"/>
    </xf>
    <xf numFmtId="0" fontId="5" fillId="23" borderId="40" xfId="0" applyFont="1" applyFill="1" applyBorder="1" applyAlignment="1">
      <alignment horizontal="center" vertical="center"/>
    </xf>
    <xf numFmtId="0" fontId="20" fillId="4" borderId="12" xfId="0" applyFont="1" applyFill="1" applyBorder="1" applyAlignment="1" applyProtection="1">
      <alignment horizontal="center" vertical="center" wrapText="1"/>
      <protection locked="0"/>
    </xf>
    <xf numFmtId="0" fontId="20" fillId="4" borderId="14" xfId="0" applyFont="1" applyFill="1" applyBorder="1" applyAlignment="1" applyProtection="1">
      <alignment horizontal="center" vertical="center" wrapText="1"/>
      <protection locked="0"/>
    </xf>
    <xf numFmtId="0" fontId="20" fillId="24" borderId="1" xfId="0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0" fontId="20" fillId="4" borderId="13" xfId="0" applyFont="1" applyFill="1" applyBorder="1" applyAlignment="1" applyProtection="1">
      <alignment horizontal="center" vertical="center" wrapText="1"/>
      <protection locked="0"/>
    </xf>
    <xf numFmtId="0" fontId="20" fillId="4" borderId="13" xfId="0" applyFont="1" applyFill="1" applyBorder="1" applyAlignment="1" applyProtection="1">
      <alignment horizontal="center" vertical="center"/>
      <protection locked="0"/>
    </xf>
    <xf numFmtId="0" fontId="20" fillId="4" borderId="0" xfId="1" applyFont="1" applyFill="1" applyBorder="1" applyAlignment="1" applyProtection="1">
      <alignment horizontal="center" vertical="center"/>
      <protection locked="0"/>
    </xf>
    <xf numFmtId="0" fontId="20" fillId="4" borderId="1" xfId="1" applyFont="1" applyFill="1" applyBorder="1" applyAlignment="1" applyProtection="1">
      <alignment horizontal="center" vertical="center"/>
      <protection locked="0"/>
    </xf>
    <xf numFmtId="0" fontId="5" fillId="17" borderId="40" xfId="0" applyFont="1" applyFill="1" applyBorder="1" applyAlignment="1">
      <alignment horizontal="center" vertical="center" wrapText="1"/>
    </xf>
    <xf numFmtId="0" fontId="20" fillId="24" borderId="3" xfId="0" applyFont="1" applyFill="1" applyBorder="1" applyAlignment="1" applyProtection="1">
      <alignment horizontal="center" vertical="center" wrapText="1"/>
      <protection locked="0"/>
    </xf>
    <xf numFmtId="0" fontId="20" fillId="24" borderId="17" xfId="0" applyFont="1" applyFill="1" applyBorder="1" applyAlignment="1" applyProtection="1">
      <alignment horizontal="center" vertical="center" wrapText="1"/>
      <protection locked="0"/>
    </xf>
    <xf numFmtId="0" fontId="20" fillId="4" borderId="42" xfId="1" applyFont="1" applyFill="1" applyBorder="1" applyAlignment="1" applyProtection="1">
      <alignment horizontal="center" vertical="center" wrapText="1"/>
      <protection locked="0"/>
    </xf>
    <xf numFmtId="0" fontId="20" fillId="4" borderId="43" xfId="1" applyFont="1" applyFill="1" applyBorder="1" applyAlignment="1" applyProtection="1">
      <alignment horizontal="center" vertical="center" wrapText="1"/>
      <protection locked="0"/>
    </xf>
    <xf numFmtId="2" fontId="20" fillId="4" borderId="42" xfId="1" applyNumberFormat="1" applyFont="1" applyFill="1" applyBorder="1" applyAlignment="1" applyProtection="1">
      <alignment horizontal="center" vertical="center" wrapText="1"/>
      <protection locked="0"/>
    </xf>
    <xf numFmtId="2" fontId="20" fillId="4" borderId="44" xfId="1" applyNumberFormat="1" applyFont="1" applyFill="1" applyBorder="1" applyAlignment="1" applyProtection="1">
      <alignment horizontal="center" vertical="center" wrapText="1"/>
      <protection locked="0"/>
    </xf>
    <xf numFmtId="2" fontId="20" fillId="4" borderId="43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45" xfId="1" applyFont="1" applyFill="1" applyBorder="1" applyAlignment="1" applyProtection="1">
      <alignment horizontal="center" vertical="center" wrapText="1"/>
      <protection locked="0"/>
    </xf>
    <xf numFmtId="0" fontId="20" fillId="24" borderId="46" xfId="0" applyFont="1" applyFill="1" applyBorder="1" applyAlignment="1" applyProtection="1">
      <alignment horizontal="center" vertical="center" wrapText="1"/>
      <protection locked="0"/>
    </xf>
    <xf numFmtId="0" fontId="5" fillId="18" borderId="40" xfId="0" applyFont="1" applyFill="1" applyBorder="1" applyAlignment="1">
      <alignment horizontal="center" vertical="center"/>
    </xf>
    <xf numFmtId="0" fontId="20" fillId="4" borderId="47" xfId="1" applyFont="1" applyFill="1" applyBorder="1" applyAlignment="1" applyProtection="1">
      <alignment horizontal="center" vertical="center" wrapText="1"/>
      <protection locked="0"/>
    </xf>
    <xf numFmtId="0" fontId="20" fillId="4" borderId="30" xfId="1" applyFont="1" applyFill="1" applyBorder="1" applyAlignment="1" applyProtection="1">
      <alignment horizontal="center" vertical="center"/>
      <protection locked="0"/>
    </xf>
    <xf numFmtId="0" fontId="20" fillId="4" borderId="44" xfId="1" applyFont="1" applyFill="1" applyBorder="1" applyAlignment="1" applyProtection="1">
      <alignment horizontal="center" vertical="center" wrapText="1"/>
      <protection locked="0"/>
    </xf>
    <xf numFmtId="0" fontId="20" fillId="0" borderId="48" xfId="1" applyFont="1" applyFill="1" applyBorder="1" applyAlignment="1" applyProtection="1">
      <alignment horizontal="center" vertical="center" wrapText="1"/>
      <protection locked="0"/>
    </xf>
    <xf numFmtId="0" fontId="20" fillId="0" borderId="41" xfId="1" applyFont="1" applyFill="1" applyBorder="1" applyAlignment="1" applyProtection="1">
      <alignment horizontal="center" vertical="center"/>
      <protection locked="0"/>
    </xf>
    <xf numFmtId="0" fontId="5" fillId="19" borderId="25" xfId="0" applyFont="1" applyFill="1" applyBorder="1" applyAlignment="1">
      <alignment horizontal="center" vertical="center"/>
    </xf>
    <xf numFmtId="0" fontId="5" fillId="19" borderId="40" xfId="0" applyFont="1" applyFill="1" applyBorder="1" applyAlignment="1">
      <alignment horizontal="center" vertical="center"/>
    </xf>
    <xf numFmtId="0" fontId="5" fillId="20" borderId="25" xfId="0" applyFont="1" applyFill="1" applyBorder="1" applyAlignment="1">
      <alignment horizontal="center" vertical="center"/>
    </xf>
    <xf numFmtId="0" fontId="5" fillId="20" borderId="40" xfId="0" applyFont="1" applyFill="1" applyBorder="1" applyAlignment="1">
      <alignment horizontal="center" vertical="center"/>
    </xf>
    <xf numFmtId="0" fontId="20" fillId="0" borderId="49" xfId="1" applyFont="1" applyFill="1" applyBorder="1" applyAlignment="1" applyProtection="1">
      <alignment horizontal="center" vertical="center" wrapText="1"/>
      <protection locked="0"/>
    </xf>
    <xf numFmtId="0" fontId="20" fillId="4" borderId="50" xfId="1" applyFont="1" applyFill="1" applyBorder="1" applyAlignment="1" applyProtection="1">
      <alignment horizontal="center" vertical="center" wrapText="1"/>
      <protection locked="0"/>
    </xf>
    <xf numFmtId="0" fontId="20" fillId="4" borderId="41" xfId="1" applyFont="1" applyFill="1" applyBorder="1" applyAlignment="1" applyProtection="1">
      <alignment horizontal="center" vertical="center"/>
      <protection locked="0"/>
    </xf>
    <xf numFmtId="0" fontId="5" fillId="16" borderId="25" xfId="0" applyFont="1" applyFill="1" applyBorder="1" applyAlignment="1">
      <alignment horizontal="center" vertical="center"/>
    </xf>
    <xf numFmtId="0" fontId="5" fillId="22" borderId="25" xfId="0" applyFont="1" applyFill="1" applyBorder="1" applyAlignment="1">
      <alignment horizontal="center" vertical="center"/>
    </xf>
    <xf numFmtId="0" fontId="5" fillId="22" borderId="40" xfId="0" applyFont="1" applyFill="1" applyBorder="1" applyAlignment="1">
      <alignment horizontal="center" vertical="center"/>
    </xf>
    <xf numFmtId="0" fontId="20" fillId="3" borderId="45" xfId="1" applyFont="1" applyFill="1" applyBorder="1" applyAlignment="1" applyProtection="1">
      <alignment horizontal="center" vertical="center" wrapText="1"/>
      <protection locked="0"/>
    </xf>
    <xf numFmtId="0" fontId="20" fillId="4" borderId="30" xfId="1" applyFont="1" applyFill="1" applyBorder="1" applyAlignment="1" applyProtection="1">
      <alignment horizontal="center" vertical="center" wrapText="1"/>
      <protection locked="0"/>
    </xf>
    <xf numFmtId="0" fontId="20" fillId="0" borderId="42" xfId="1" applyFont="1" applyFill="1" applyBorder="1" applyAlignment="1" applyProtection="1">
      <alignment horizontal="center" vertical="center" wrapText="1"/>
      <protection locked="0"/>
    </xf>
    <xf numFmtId="0" fontId="20" fillId="24" borderId="42" xfId="0" applyFont="1" applyFill="1" applyBorder="1" applyAlignment="1" applyProtection="1">
      <alignment horizontal="center" vertical="center" wrapText="1"/>
      <protection locked="0"/>
    </xf>
    <xf numFmtId="0" fontId="20" fillId="24" borderId="44" xfId="0" applyFont="1" applyFill="1" applyBorder="1" applyAlignment="1" applyProtection="1">
      <alignment horizontal="center" vertical="center" wrapText="1"/>
      <protection locked="0"/>
    </xf>
    <xf numFmtId="0" fontId="20" fillId="24" borderId="43" xfId="0" applyFont="1" applyFill="1" applyBorder="1" applyAlignment="1" applyProtection="1">
      <alignment horizontal="center" vertical="center" wrapText="1"/>
      <protection locked="0"/>
    </xf>
    <xf numFmtId="0" fontId="20" fillId="4" borderId="44" xfId="0" applyFont="1" applyFill="1" applyBorder="1" applyAlignment="1" applyProtection="1">
      <alignment horizontal="center" vertical="center" wrapText="1"/>
      <protection locked="0"/>
    </xf>
    <xf numFmtId="0" fontId="20" fillId="4" borderId="43" xfId="0" applyFont="1" applyFill="1" applyBorder="1" applyAlignment="1" applyProtection="1">
      <alignment horizontal="center" vertical="center" wrapText="1"/>
      <protection locked="0"/>
    </xf>
    <xf numFmtId="0" fontId="20" fillId="3" borderId="43" xfId="1" applyFont="1" applyFill="1" applyBorder="1" applyAlignment="1" applyProtection="1">
      <alignment horizontal="center" vertical="center" wrapText="1"/>
      <protection locked="0"/>
    </xf>
    <xf numFmtId="0" fontId="20" fillId="0" borderId="17" xfId="0" applyFont="1" applyFill="1" applyBorder="1" applyAlignment="1" applyProtection="1">
      <alignment horizontal="center" vertical="center" wrapText="1"/>
      <protection locked="0"/>
    </xf>
    <xf numFmtId="0" fontId="20" fillId="24" borderId="45" xfId="0" applyFont="1" applyFill="1" applyBorder="1" applyAlignment="1" applyProtection="1">
      <alignment horizontal="center" vertical="center" wrapText="1"/>
      <protection locked="0"/>
    </xf>
    <xf numFmtId="0" fontId="20" fillId="4" borderId="42" xfId="0" applyFont="1" applyFill="1" applyBorder="1" applyAlignment="1" applyProtection="1">
      <alignment horizontal="center" vertical="center" wrapText="1"/>
      <protection locked="0"/>
    </xf>
    <xf numFmtId="0" fontId="20" fillId="0" borderId="45" xfId="0" applyFont="1" applyFill="1" applyBorder="1" applyAlignment="1" applyProtection="1">
      <alignment horizontal="center" vertical="center" wrapText="1"/>
      <protection locked="0"/>
    </xf>
    <xf numFmtId="0" fontId="20" fillId="24" borderId="50" xfId="0" applyFont="1" applyFill="1" applyBorder="1" applyAlignment="1" applyProtection="1">
      <alignment horizontal="center" vertical="center" wrapText="1"/>
      <protection locked="0"/>
    </xf>
    <xf numFmtId="0" fontId="20" fillId="24" borderId="41" xfId="0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166" fontId="20" fillId="24" borderId="28" xfId="0" applyNumberFormat="1" applyFont="1" applyFill="1" applyBorder="1" applyAlignment="1" applyProtection="1">
      <alignment horizontal="center" vertical="center" wrapText="1"/>
      <protection locked="0"/>
    </xf>
    <xf numFmtId="166" fontId="20" fillId="24" borderId="1" xfId="0" applyNumberFormat="1" applyFont="1" applyFill="1" applyBorder="1" applyAlignment="1" applyProtection="1">
      <alignment horizontal="center" vertical="center" wrapText="1"/>
      <protection locked="0"/>
    </xf>
    <xf numFmtId="166" fontId="20" fillId="24" borderId="35" xfId="0" applyNumberFormat="1" applyFont="1" applyFill="1" applyBorder="1" applyAlignment="1" applyProtection="1">
      <alignment horizontal="center" vertical="center" wrapText="1"/>
      <protection locked="0"/>
    </xf>
    <xf numFmtId="166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1" xfId="1" applyNumberFormat="1" applyFont="1" applyFill="1" applyBorder="1" applyAlignment="1" applyProtection="1">
      <alignment horizontal="right" vertical="center"/>
      <protection locked="0"/>
    </xf>
    <xf numFmtId="169" fontId="20" fillId="0" borderId="1" xfId="0" applyNumberFormat="1" applyFont="1" applyFill="1" applyBorder="1" applyAlignment="1" applyProtection="1">
      <alignment horizontal="right" vertical="center" shrinkToFit="1"/>
      <protection locked="0"/>
    </xf>
    <xf numFmtId="170" fontId="20" fillId="0" borderId="1" xfId="0" applyNumberFormat="1" applyFont="1" applyFill="1" applyBorder="1" applyAlignment="1" applyProtection="1">
      <alignment horizontal="right" vertical="center" shrinkToFit="1"/>
      <protection locked="0"/>
    </xf>
    <xf numFmtId="170" fontId="20" fillId="0" borderId="28" xfId="0" applyNumberFormat="1" applyFont="1" applyFill="1" applyBorder="1" applyAlignment="1" applyProtection="1">
      <alignment horizontal="right" vertical="center" shrinkToFit="1"/>
      <protection locked="0"/>
    </xf>
    <xf numFmtId="166" fontId="20" fillId="0" borderId="1" xfId="0" applyNumberFormat="1" applyFont="1" applyFill="1" applyBorder="1" applyAlignment="1" applyProtection="1">
      <alignment horizontal="right" vertical="center"/>
      <protection locked="0"/>
    </xf>
    <xf numFmtId="0" fontId="24" fillId="0" borderId="49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0" fillId="4" borderId="32" xfId="1" applyFont="1" applyFill="1" applyBorder="1" applyAlignment="1" applyProtection="1">
      <alignment horizontal="center" vertical="center" wrapText="1"/>
      <protection locked="0"/>
    </xf>
    <xf numFmtId="166" fontId="20" fillId="4" borderId="28" xfId="1" applyNumberFormat="1" applyFont="1" applyFill="1" applyBorder="1" applyAlignment="1" applyProtection="1">
      <alignment horizontal="center" vertical="center" wrapText="1"/>
      <protection locked="0"/>
    </xf>
    <xf numFmtId="166" fontId="20" fillId="4" borderId="28" xfId="1" applyNumberFormat="1" applyFont="1" applyFill="1" applyBorder="1" applyAlignment="1" applyProtection="1">
      <alignment horizontal="right" vertical="center"/>
      <protection locked="0"/>
    </xf>
    <xf numFmtId="166" fontId="20" fillId="4" borderId="28" xfId="1" applyNumberFormat="1" applyFont="1" applyFill="1" applyBorder="1" applyAlignment="1" applyProtection="1">
      <alignment horizontal="center" vertical="center"/>
      <protection locked="0"/>
    </xf>
    <xf numFmtId="0" fontId="20" fillId="4" borderId="28" xfId="1" applyFont="1" applyFill="1" applyBorder="1" applyAlignment="1" applyProtection="1">
      <alignment horizontal="center" vertical="center"/>
      <protection locked="0"/>
    </xf>
    <xf numFmtId="2" fontId="20" fillId="4" borderId="28" xfId="1" applyNumberFormat="1" applyFont="1" applyFill="1" applyBorder="1" applyAlignment="1" applyProtection="1">
      <alignment horizontal="center" vertical="center"/>
      <protection locked="0"/>
    </xf>
    <xf numFmtId="0" fontId="20" fillId="4" borderId="28" xfId="1" applyNumberFormat="1" applyFont="1" applyFill="1" applyBorder="1" applyAlignment="1" applyProtection="1">
      <alignment horizontal="center" vertical="center"/>
      <protection locked="0"/>
    </xf>
    <xf numFmtId="167" fontId="20" fillId="4" borderId="28" xfId="1" applyNumberFormat="1" applyFont="1" applyFill="1" applyBorder="1" applyAlignment="1" applyProtection="1">
      <alignment horizontal="center" vertical="center"/>
      <protection locked="0"/>
    </xf>
    <xf numFmtId="0" fontId="20" fillId="4" borderId="28" xfId="1" applyFont="1" applyFill="1" applyBorder="1" applyAlignment="1" applyProtection="1">
      <alignment horizontal="center" vertical="center"/>
    </xf>
    <xf numFmtId="0" fontId="20" fillId="4" borderId="28" xfId="1" applyNumberFormat="1" applyFont="1" applyFill="1" applyBorder="1" applyAlignment="1" applyProtection="1">
      <alignment horizontal="center" vertical="center"/>
    </xf>
    <xf numFmtId="0" fontId="20" fillId="4" borderId="34" xfId="1" applyNumberFormat="1" applyFont="1" applyFill="1" applyBorder="1" applyAlignment="1" applyProtection="1">
      <alignment horizontal="center" vertical="center"/>
    </xf>
    <xf numFmtId="0" fontId="20" fillId="4" borderId="22" xfId="1" applyFont="1" applyFill="1" applyBorder="1" applyAlignment="1" applyProtection="1">
      <alignment horizontal="center" vertical="center" wrapText="1"/>
      <protection locked="0"/>
    </xf>
    <xf numFmtId="166" fontId="20" fillId="4" borderId="1" xfId="1" applyNumberFormat="1" applyFont="1" applyFill="1" applyBorder="1" applyAlignment="1" applyProtection="1">
      <alignment horizontal="center" vertical="center" wrapText="1"/>
      <protection locked="0"/>
    </xf>
    <xf numFmtId="166" fontId="20" fillId="4" borderId="1" xfId="1" applyNumberFormat="1" applyFont="1" applyFill="1" applyBorder="1" applyAlignment="1" applyProtection="1">
      <alignment horizontal="right" vertical="center"/>
      <protection locked="0"/>
    </xf>
    <xf numFmtId="166" fontId="20" fillId="4" borderId="1" xfId="1" applyNumberFormat="1" applyFont="1" applyFill="1" applyBorder="1" applyAlignment="1" applyProtection="1">
      <alignment horizontal="center" vertical="center"/>
      <protection locked="0"/>
    </xf>
    <xf numFmtId="2" fontId="20" fillId="4" borderId="1" xfId="1" applyNumberFormat="1" applyFont="1" applyFill="1" applyBorder="1" applyAlignment="1" applyProtection="1">
      <alignment horizontal="center" vertical="center"/>
      <protection locked="0"/>
    </xf>
    <xf numFmtId="0" fontId="20" fillId="4" borderId="1" xfId="1" applyNumberFormat="1" applyFont="1" applyFill="1" applyBorder="1" applyAlignment="1" applyProtection="1">
      <alignment horizontal="center" vertical="center"/>
      <protection locked="0"/>
    </xf>
    <xf numFmtId="167" fontId="20" fillId="4" borderId="1" xfId="1" applyNumberFormat="1" applyFont="1" applyFill="1" applyBorder="1" applyAlignment="1" applyProtection="1">
      <alignment horizontal="center" vertical="center"/>
      <protection locked="0"/>
    </xf>
    <xf numFmtId="0" fontId="20" fillId="4" borderId="1" xfId="1" applyFont="1" applyFill="1" applyBorder="1" applyAlignment="1" applyProtection="1">
      <alignment horizontal="center" vertical="center"/>
    </xf>
    <xf numFmtId="0" fontId="20" fillId="4" borderId="1" xfId="1" applyNumberFormat="1" applyFont="1" applyFill="1" applyBorder="1" applyAlignment="1" applyProtection="1">
      <alignment horizontal="center" vertical="center"/>
    </xf>
    <xf numFmtId="0" fontId="20" fillId="4" borderId="24" xfId="1" applyNumberFormat="1" applyFont="1" applyFill="1" applyBorder="1" applyAlignment="1" applyProtection="1">
      <alignment horizontal="center" vertical="center"/>
    </xf>
    <xf numFmtId="0" fontId="20" fillId="4" borderId="1" xfId="1" applyFont="1" applyFill="1" applyBorder="1" applyAlignment="1" applyProtection="1">
      <alignment horizontal="center" vertical="center" wrapText="1"/>
      <protection locked="0"/>
    </xf>
    <xf numFmtId="0" fontId="4" fillId="16" borderId="3" xfId="0" applyFont="1" applyFill="1" applyBorder="1" applyAlignment="1">
      <alignment horizontal="center" vertical="center"/>
    </xf>
    <xf numFmtId="0" fontId="4" fillId="16" borderId="4" xfId="0" applyFont="1" applyFill="1" applyBorder="1" applyAlignment="1">
      <alignment horizontal="center" vertical="center"/>
    </xf>
    <xf numFmtId="0" fontId="4" fillId="16" borderId="5" xfId="0" applyFont="1" applyFill="1" applyBorder="1" applyAlignment="1">
      <alignment horizontal="center" vertical="center"/>
    </xf>
    <xf numFmtId="0" fontId="20" fillId="24" borderId="12" xfId="0" applyFont="1" applyFill="1" applyBorder="1" applyAlignment="1" applyProtection="1">
      <alignment horizontal="center" vertical="center" wrapText="1"/>
      <protection locked="0"/>
    </xf>
    <xf numFmtId="0" fontId="20" fillId="24" borderId="14" xfId="0" applyFont="1" applyFill="1" applyBorder="1" applyAlignment="1" applyProtection="1">
      <alignment horizontal="center" vertical="center" wrapText="1"/>
      <protection locked="0"/>
    </xf>
    <xf numFmtId="0" fontId="20" fillId="24" borderId="12" xfId="0" applyFont="1" applyFill="1" applyBorder="1" applyAlignment="1" applyProtection="1">
      <alignment horizontal="right" vertical="center" wrapText="1"/>
      <protection locked="0"/>
    </xf>
    <xf numFmtId="0" fontId="20" fillId="24" borderId="14" xfId="0" applyFont="1" applyFill="1" applyBorder="1" applyAlignment="1" applyProtection="1">
      <alignment horizontal="right" vertical="center" wrapText="1"/>
      <protection locked="0"/>
    </xf>
  </cellXfs>
  <cellStyles count="26">
    <cellStyle name="5x indented GHG Textfiels" xfId="4"/>
    <cellStyle name="Accent1 2" xfId="5"/>
    <cellStyle name="Accent2 2" xfId="6"/>
    <cellStyle name="Accent3 2" xfId="7"/>
    <cellStyle name="Accent4 2" xfId="8"/>
    <cellStyle name="Accent5 2" xfId="9"/>
    <cellStyle name="Accent6 2" xfId="10"/>
    <cellStyle name="AggCels" xfId="2"/>
    <cellStyle name="Bad 2" xfId="11"/>
    <cellStyle name="Check Cell 2" xfId="12"/>
    <cellStyle name="Good 2" xfId="13"/>
    <cellStyle name="Heading 1 2" xfId="14"/>
    <cellStyle name="Heading 2 2" xfId="15"/>
    <cellStyle name="Heading 3 2" xfId="16"/>
    <cellStyle name="Heading 4 2" xfId="17"/>
    <cellStyle name="Įprastas" xfId="0" builtinId="0"/>
    <cellStyle name="Linked Cell 2" xfId="18"/>
    <cellStyle name="Neutral 2" xfId="19"/>
    <cellStyle name="Normal 2" xfId="1"/>
    <cellStyle name="Normal 3" xfId="25"/>
    <cellStyle name="Note 2" xfId="20"/>
    <cellStyle name="Percent 2" xfId="3"/>
    <cellStyle name="Standard 2" xfId="21"/>
    <cellStyle name="Standard_Outline NIMs template 10-09-30" xfId="22"/>
    <cellStyle name="Title 2" xfId="23"/>
    <cellStyle name="Обычный_CRF2002 (1)" xfId="24"/>
  </cellStyles>
  <dxfs count="296"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indexed="26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indexed="26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indexed="26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indexed="26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indexed="26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indexed="26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  <dxf>
      <fill>
        <patternFill patternType="solid">
          <bgColor rgb="FFFFFFCC"/>
        </patternFill>
      </fill>
    </dxf>
    <dxf>
      <fill>
        <patternFill patternType="lightUp">
          <bgColor indexed="65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B260"/>
  <sheetViews>
    <sheetView tabSelected="1" zoomScale="70" zoomScaleNormal="70" workbookViewId="0">
      <pane ySplit="2" topLeftCell="A3" activePane="bottomLeft" state="frozen"/>
      <selection pane="bottomLeft" sqref="A1:W1"/>
    </sheetView>
  </sheetViews>
  <sheetFormatPr defaultRowHeight="14.25" x14ac:dyDescent="0.2"/>
  <cols>
    <col min="1" max="1" width="30.7109375" style="20" customWidth="1"/>
    <col min="2" max="2" width="70.7109375" style="20" customWidth="1"/>
    <col min="3" max="3" width="25.7109375" style="20" customWidth="1"/>
    <col min="4" max="4" width="55.7109375" style="20" customWidth="1"/>
    <col min="5" max="5" width="40.7109375" style="20" customWidth="1"/>
    <col min="6" max="21" width="20.7109375" style="20" customWidth="1"/>
    <col min="22" max="22" width="25.7109375" style="20" customWidth="1"/>
    <col min="23" max="23" width="30.7109375" style="20" customWidth="1"/>
    <col min="24" max="16384" width="9.140625" style="20"/>
  </cols>
  <sheetData>
    <row r="1" spans="1:23" ht="61.5" customHeight="1" thickBot="1" x14ac:dyDescent="0.25">
      <c r="A1" s="245" t="s">
        <v>351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7"/>
    </row>
    <row r="2" spans="1:23" ht="84.95" customHeight="1" thickBot="1" x14ac:dyDescent="0.25">
      <c r="A2" s="52" t="s">
        <v>277</v>
      </c>
      <c r="B2" s="53" t="s">
        <v>0</v>
      </c>
      <c r="C2" s="54" t="s">
        <v>1</v>
      </c>
      <c r="D2" s="54" t="s">
        <v>2</v>
      </c>
      <c r="E2" s="54" t="s">
        <v>3</v>
      </c>
      <c r="F2" s="54" t="s">
        <v>4</v>
      </c>
      <c r="G2" s="54" t="s">
        <v>5</v>
      </c>
      <c r="H2" s="54" t="s">
        <v>6</v>
      </c>
      <c r="I2" s="54" t="s">
        <v>7</v>
      </c>
      <c r="J2" s="54" t="s">
        <v>8</v>
      </c>
      <c r="K2" s="54" t="s">
        <v>9</v>
      </c>
      <c r="L2" s="54" t="s">
        <v>10</v>
      </c>
      <c r="M2" s="54" t="s">
        <v>352</v>
      </c>
      <c r="N2" s="54" t="s">
        <v>11</v>
      </c>
      <c r="O2" s="54" t="s">
        <v>12</v>
      </c>
      <c r="P2" s="54" t="s">
        <v>13</v>
      </c>
      <c r="Q2" s="54" t="s">
        <v>14</v>
      </c>
      <c r="R2" s="54" t="s">
        <v>15</v>
      </c>
      <c r="S2" s="54" t="s">
        <v>16</v>
      </c>
      <c r="T2" s="54" t="s">
        <v>17</v>
      </c>
      <c r="U2" s="54" t="s">
        <v>326</v>
      </c>
      <c r="V2" s="54" t="s">
        <v>18</v>
      </c>
      <c r="W2" s="52" t="s">
        <v>19</v>
      </c>
    </row>
    <row r="3" spans="1:23" s="21" customFormat="1" ht="30" customHeight="1" x14ac:dyDescent="0.2">
      <c r="A3" s="19" t="s">
        <v>278</v>
      </c>
      <c r="B3" s="163" t="s">
        <v>20</v>
      </c>
      <c r="C3" s="106" t="s">
        <v>21</v>
      </c>
      <c r="D3" s="55" t="s">
        <v>22</v>
      </c>
      <c r="E3" s="56" t="s">
        <v>23</v>
      </c>
      <c r="F3" s="205" t="s">
        <v>24</v>
      </c>
      <c r="G3" s="205" t="s">
        <v>24</v>
      </c>
      <c r="H3" s="205" t="s">
        <v>24</v>
      </c>
      <c r="I3" s="205" t="s">
        <v>24</v>
      </c>
      <c r="J3" s="57">
        <v>3311.9</v>
      </c>
      <c r="K3" s="58" t="s">
        <v>25</v>
      </c>
      <c r="L3" s="59">
        <v>1</v>
      </c>
      <c r="M3" s="60">
        <v>8.7940000000000004E-2</v>
      </c>
      <c r="N3" s="61">
        <v>1</v>
      </c>
      <c r="O3" s="62" t="s">
        <v>24</v>
      </c>
      <c r="P3" s="58" t="s">
        <v>24</v>
      </c>
      <c r="Q3" s="63" t="s">
        <v>343</v>
      </c>
      <c r="R3" s="59" t="s">
        <v>24</v>
      </c>
      <c r="S3" s="64">
        <v>1</v>
      </c>
      <c r="T3" s="64" t="s">
        <v>24</v>
      </c>
      <c r="U3" s="65">
        <v>291.24848600000001</v>
      </c>
      <c r="V3" s="66" t="str">
        <f>IF(($U$3+$U$4+$U$5)&lt;50000,"A",IF(($U$3+$U$4+$U$5)&lt;500000,"B",IF(($U$3+$U$4+$U$5)&gt;500000,"C")))</f>
        <v>A</v>
      </c>
      <c r="W3" s="67" t="str">
        <f>IF(($U$3+$U$4+$U$5)&lt;25000,"TAIP",IF(($U$3+$U$4+$U$5)&gt;25000,"NE",))</f>
        <v>TAIP</v>
      </c>
    </row>
    <row r="4" spans="1:23" s="21" customFormat="1" ht="30" customHeight="1" x14ac:dyDescent="0.2">
      <c r="A4" s="114" t="s">
        <v>278</v>
      </c>
      <c r="B4" s="164" t="s">
        <v>20</v>
      </c>
      <c r="C4" s="107" t="s">
        <v>21</v>
      </c>
      <c r="D4" s="5" t="s">
        <v>22</v>
      </c>
      <c r="E4" s="7" t="s">
        <v>28</v>
      </c>
      <c r="F4" s="206">
        <v>507</v>
      </c>
      <c r="G4" s="206">
        <v>181.6</v>
      </c>
      <c r="H4" s="206">
        <v>828</v>
      </c>
      <c r="I4" s="206">
        <v>0</v>
      </c>
      <c r="J4" s="8">
        <v>1153.4000000000001</v>
      </c>
      <c r="K4" s="9" t="s">
        <v>25</v>
      </c>
      <c r="L4" s="10" t="s">
        <v>29</v>
      </c>
      <c r="M4" s="11">
        <v>0</v>
      </c>
      <c r="N4" s="12" t="s">
        <v>29</v>
      </c>
      <c r="O4" s="13">
        <v>1.5599999999999999E-2</v>
      </c>
      <c r="P4" s="9" t="s">
        <v>26</v>
      </c>
      <c r="Q4" s="14" t="s">
        <v>343</v>
      </c>
      <c r="R4" s="10" t="s">
        <v>29</v>
      </c>
      <c r="S4" s="15">
        <v>1</v>
      </c>
      <c r="T4" s="15">
        <v>1</v>
      </c>
      <c r="U4" s="16">
        <v>0</v>
      </c>
      <c r="V4" s="17" t="str">
        <f t="shared" ref="V4:V5" si="0">IF(($U$3+$U$4+$U$5)&lt;50000,"A",IF(($U$3+$U$4+$U$5)&lt;500000,"B",IF(($U$3+$U$4+$U$5)&gt;500000,"C")))</f>
        <v>A</v>
      </c>
      <c r="W4" s="18" t="str">
        <f>IF(($U$3+$U$4+$U$5)&lt;25000,"TAIP",IF(($U$3+$U$4+$U$5)&gt;25000,"NE",))</f>
        <v>TAIP</v>
      </c>
    </row>
    <row r="5" spans="1:23" s="21" customFormat="1" ht="30" customHeight="1" x14ac:dyDescent="0.2">
      <c r="A5" s="114" t="s">
        <v>278</v>
      </c>
      <c r="B5" s="164" t="s">
        <v>20</v>
      </c>
      <c r="C5" s="107" t="s">
        <v>21</v>
      </c>
      <c r="D5" s="5" t="s">
        <v>22</v>
      </c>
      <c r="E5" s="7" t="s">
        <v>30</v>
      </c>
      <c r="F5" s="206">
        <v>0</v>
      </c>
      <c r="G5" s="206">
        <v>0</v>
      </c>
      <c r="H5" s="206">
        <v>8.36</v>
      </c>
      <c r="I5" s="206">
        <v>0</v>
      </c>
      <c r="J5" s="8">
        <v>8.36</v>
      </c>
      <c r="K5" s="9" t="s">
        <v>25</v>
      </c>
      <c r="L5" s="10" t="s">
        <v>29</v>
      </c>
      <c r="M5" s="11">
        <v>0</v>
      </c>
      <c r="N5" s="12" t="s">
        <v>29</v>
      </c>
      <c r="O5" s="13">
        <v>1.5599999999999999E-2</v>
      </c>
      <c r="P5" s="9" t="s">
        <v>26</v>
      </c>
      <c r="Q5" s="14" t="s">
        <v>343</v>
      </c>
      <c r="R5" s="10" t="s">
        <v>29</v>
      </c>
      <c r="S5" s="15">
        <v>1</v>
      </c>
      <c r="T5" s="15">
        <v>1</v>
      </c>
      <c r="U5" s="16">
        <v>0</v>
      </c>
      <c r="V5" s="17" t="str">
        <f t="shared" si="0"/>
        <v>A</v>
      </c>
      <c r="W5" s="18" t="str">
        <f>IF(($U$3+$U$4+$U$5)&lt;25000,"TAIP",IF(($U$3+$U$4+$U$5)&gt;25000,"NE",))</f>
        <v>TAIP</v>
      </c>
    </row>
    <row r="6" spans="1:23" s="32" customFormat="1" ht="30" customHeight="1" x14ac:dyDescent="0.2">
      <c r="A6" s="114" t="s">
        <v>278</v>
      </c>
      <c r="B6" s="165" t="s">
        <v>31</v>
      </c>
      <c r="C6" s="23" t="s">
        <v>32</v>
      </c>
      <c r="D6" s="23" t="s">
        <v>33</v>
      </c>
      <c r="E6" s="24" t="s">
        <v>34</v>
      </c>
      <c r="F6" s="25" t="s">
        <v>24</v>
      </c>
      <c r="G6" s="25" t="s">
        <v>24</v>
      </c>
      <c r="H6" s="25" t="s">
        <v>24</v>
      </c>
      <c r="I6" s="25" t="s">
        <v>24</v>
      </c>
      <c r="J6" s="110">
        <v>749.76499999999999</v>
      </c>
      <c r="K6" s="26" t="s">
        <v>353</v>
      </c>
      <c r="L6" s="27">
        <v>2</v>
      </c>
      <c r="M6" s="28">
        <v>55.23</v>
      </c>
      <c r="N6" s="29" t="s">
        <v>29</v>
      </c>
      <c r="O6" s="30">
        <v>3.3489999999999999E-2</v>
      </c>
      <c r="P6" s="26" t="s">
        <v>297</v>
      </c>
      <c r="Q6" s="29" t="s">
        <v>37</v>
      </c>
      <c r="R6" s="27" t="s">
        <v>29</v>
      </c>
      <c r="S6" s="28">
        <v>1</v>
      </c>
      <c r="T6" s="28" t="s">
        <v>24</v>
      </c>
      <c r="U6" s="110">
        <v>1386.8048566154998</v>
      </c>
      <c r="V6" s="31" t="str">
        <f>IF(($U$6+$U$7)&lt;50000,"A",IF(($U$6+$U$7)&lt;500000,"B",IF(($U$6+$U$7)&gt;500000,"C")))</f>
        <v>A</v>
      </c>
      <c r="W6" s="68" t="str">
        <f>IF(($U$6+$U$7)&lt;25000,"TAIP",IF(($U$6+$U$7)&gt;25000,"NE",))</f>
        <v>TAIP</v>
      </c>
    </row>
    <row r="7" spans="1:23" s="32" customFormat="1" ht="30" customHeight="1" x14ac:dyDescent="0.2">
      <c r="A7" s="114" t="s">
        <v>278</v>
      </c>
      <c r="B7" s="166" t="s">
        <v>31</v>
      </c>
      <c r="C7" s="122" t="s">
        <v>32</v>
      </c>
      <c r="D7" s="34" t="s">
        <v>33</v>
      </c>
      <c r="E7" s="24" t="s">
        <v>289</v>
      </c>
      <c r="F7" s="25" t="s">
        <v>24</v>
      </c>
      <c r="G7" s="25" t="s">
        <v>24</v>
      </c>
      <c r="H7" s="25" t="s">
        <v>24</v>
      </c>
      <c r="I7" s="25" t="s">
        <v>24</v>
      </c>
      <c r="J7" s="110">
        <v>2.2719999999999998</v>
      </c>
      <c r="K7" s="26" t="s">
        <v>25</v>
      </c>
      <c r="L7" s="27">
        <v>2</v>
      </c>
      <c r="M7" s="28">
        <v>72.89</v>
      </c>
      <c r="N7" s="29" t="s">
        <v>29</v>
      </c>
      <c r="O7" s="30">
        <v>4.3069999999999997E-2</v>
      </c>
      <c r="P7" s="26" t="s">
        <v>26</v>
      </c>
      <c r="Q7" s="29" t="s">
        <v>37</v>
      </c>
      <c r="R7" s="27" t="s">
        <v>29</v>
      </c>
      <c r="S7" s="28">
        <v>1</v>
      </c>
      <c r="T7" s="28" t="s">
        <v>24</v>
      </c>
      <c r="U7" s="110">
        <v>7.1326538655999991</v>
      </c>
      <c r="V7" s="31" t="str">
        <f>IF(($U$6+$U$7)&lt;50000,"A",IF(($U$6+$U$7)&lt;500000,"B",IF(($U$6+$U$7)&gt;500000,"C")))</f>
        <v>A</v>
      </c>
      <c r="W7" s="68" t="str">
        <f>IF(($U$6+$U$7)&lt;25000,"TAIP",IF(($U$6+$U$7)&gt;25000,"NE",))</f>
        <v>TAIP</v>
      </c>
    </row>
    <row r="8" spans="1:23" s="21" customFormat="1" ht="30" customHeight="1" x14ac:dyDescent="0.2">
      <c r="A8" s="114" t="s">
        <v>278</v>
      </c>
      <c r="B8" s="164" t="s">
        <v>39</v>
      </c>
      <c r="C8" s="108" t="s">
        <v>40</v>
      </c>
      <c r="D8" s="5" t="s">
        <v>33</v>
      </c>
      <c r="E8" s="7" t="s">
        <v>34</v>
      </c>
      <c r="F8" s="206" t="s">
        <v>24</v>
      </c>
      <c r="G8" s="206" t="s">
        <v>24</v>
      </c>
      <c r="H8" s="206" t="s">
        <v>24</v>
      </c>
      <c r="I8" s="206" t="s">
        <v>24</v>
      </c>
      <c r="J8" s="8">
        <v>5387.85</v>
      </c>
      <c r="K8" s="9" t="s">
        <v>353</v>
      </c>
      <c r="L8" s="10">
        <v>4</v>
      </c>
      <c r="M8" s="11">
        <v>55.054600000000001</v>
      </c>
      <c r="N8" s="12">
        <v>3</v>
      </c>
      <c r="O8" s="13">
        <v>3.3695000000000003E-2</v>
      </c>
      <c r="P8" s="9" t="s">
        <v>294</v>
      </c>
      <c r="Q8" s="14" t="s">
        <v>41</v>
      </c>
      <c r="R8" s="10" t="s">
        <v>38</v>
      </c>
      <c r="S8" s="15">
        <v>1</v>
      </c>
      <c r="T8" s="15" t="s">
        <v>24</v>
      </c>
      <c r="U8" s="16">
        <v>9994.8105971239529</v>
      </c>
      <c r="V8" s="17" t="str">
        <f>IF(($U$8+$U$9)&lt;50000,"A",IF(($U$8+$U$9)&lt;500000,"B",IF(($U$8+$U$9)&gt;500000,"C")))</f>
        <v>A</v>
      </c>
      <c r="W8" s="18" t="str">
        <f>IF(($U$8+$U$9)&lt;25000,"TAIP",IF(($U$8+$U$9)&gt;25000,"NE",))</f>
        <v>TAIP</v>
      </c>
    </row>
    <row r="9" spans="1:23" s="21" customFormat="1" ht="30" customHeight="1" x14ac:dyDescent="0.2">
      <c r="A9" s="114" t="s">
        <v>278</v>
      </c>
      <c r="B9" s="164" t="s">
        <v>39</v>
      </c>
      <c r="C9" s="51" t="s">
        <v>40</v>
      </c>
      <c r="D9" s="5" t="s">
        <v>33</v>
      </c>
      <c r="E9" s="7" t="s">
        <v>28</v>
      </c>
      <c r="F9" s="206" t="s">
        <v>24</v>
      </c>
      <c r="G9" s="206" t="s">
        <v>24</v>
      </c>
      <c r="H9" s="206" t="s">
        <v>24</v>
      </c>
      <c r="I9" s="206" t="s">
        <v>24</v>
      </c>
      <c r="J9" s="8">
        <v>58423.644999999997</v>
      </c>
      <c r="K9" s="9" t="s">
        <v>25</v>
      </c>
      <c r="L9" s="10" t="s">
        <v>24</v>
      </c>
      <c r="M9" s="11">
        <v>0</v>
      </c>
      <c r="N9" s="12" t="s">
        <v>24</v>
      </c>
      <c r="O9" s="13">
        <v>1.5599999999999999E-2</v>
      </c>
      <c r="P9" s="9" t="s">
        <v>26</v>
      </c>
      <c r="Q9" s="14" t="s">
        <v>41</v>
      </c>
      <c r="R9" s="10">
        <v>1</v>
      </c>
      <c r="S9" s="15">
        <v>1</v>
      </c>
      <c r="T9" s="15" t="s">
        <v>24</v>
      </c>
      <c r="U9" s="16">
        <v>0</v>
      </c>
      <c r="V9" s="17" t="str">
        <f>IF(($U$8+$U$9)&lt;50000,"A",IF(($U$8+$U$9)&lt;500000,"B",IF(($U$8+$U$9)&gt;500000,"C")))</f>
        <v>A</v>
      </c>
      <c r="W9" s="18" t="str">
        <f>IF(($U$8+$U$9)&lt;25000,"TAIP",IF(($U$8+$U$9)&gt;25000,"NE",))</f>
        <v>TAIP</v>
      </c>
    </row>
    <row r="10" spans="1:23" s="21" customFormat="1" ht="30" customHeight="1" x14ac:dyDescent="0.2">
      <c r="A10" s="114" t="s">
        <v>278</v>
      </c>
      <c r="B10" s="167" t="s">
        <v>42</v>
      </c>
      <c r="C10" s="123" t="s">
        <v>43</v>
      </c>
      <c r="D10" s="23" t="s">
        <v>33</v>
      </c>
      <c r="E10" s="24" t="s">
        <v>34</v>
      </c>
      <c r="F10" s="25" t="s">
        <v>24</v>
      </c>
      <c r="G10" s="25" t="s">
        <v>24</v>
      </c>
      <c r="H10" s="25" t="s">
        <v>24</v>
      </c>
      <c r="I10" s="25" t="s">
        <v>24</v>
      </c>
      <c r="J10" s="110">
        <v>446.35599999999999</v>
      </c>
      <c r="K10" s="26" t="s">
        <v>353</v>
      </c>
      <c r="L10" s="27">
        <v>2</v>
      </c>
      <c r="M10" s="28">
        <v>55.23</v>
      </c>
      <c r="N10" s="29" t="s">
        <v>29</v>
      </c>
      <c r="O10" s="30">
        <v>3.3489999999999999E-2</v>
      </c>
      <c r="P10" s="26" t="s">
        <v>36</v>
      </c>
      <c r="Q10" s="29" t="s">
        <v>41</v>
      </c>
      <c r="R10" s="27" t="s">
        <v>29</v>
      </c>
      <c r="S10" s="28">
        <v>1</v>
      </c>
      <c r="T10" s="28" t="s">
        <v>24</v>
      </c>
      <c r="U10" s="110">
        <v>825.60358056119992</v>
      </c>
      <c r="V10" s="31" t="str">
        <f>IF(($U$10+$U$11+$U$12)&lt;50000,"A",IF(($U$10+$U$11+$U$12)&lt;500000,"B",IF(($U$10+$U$11+$U$12)&gt;500000,"C")))</f>
        <v>A</v>
      </c>
      <c r="W10" s="68" t="str">
        <f>IF(($U$10+$U$11+$U$12)&lt;25000,"TAIP",IF(($U$10+$U$11+$U$12)&gt;25000,"NE",))</f>
        <v>TAIP</v>
      </c>
    </row>
    <row r="11" spans="1:23" s="21" customFormat="1" ht="30" customHeight="1" x14ac:dyDescent="0.2">
      <c r="A11" s="114" t="s">
        <v>278</v>
      </c>
      <c r="B11" s="168" t="s">
        <v>42</v>
      </c>
      <c r="C11" s="123" t="s">
        <v>43</v>
      </c>
      <c r="D11" s="122" t="s">
        <v>33</v>
      </c>
      <c r="E11" s="24" t="s">
        <v>44</v>
      </c>
      <c r="F11" s="25" t="s">
        <v>24</v>
      </c>
      <c r="G11" s="25" t="s">
        <v>24</v>
      </c>
      <c r="H11" s="25" t="s">
        <v>24</v>
      </c>
      <c r="I11" s="25" t="s">
        <v>24</v>
      </c>
      <c r="J11" s="110">
        <v>0</v>
      </c>
      <c r="K11" s="26" t="s">
        <v>25</v>
      </c>
      <c r="L11" s="27">
        <v>2</v>
      </c>
      <c r="M11" s="28">
        <v>102</v>
      </c>
      <c r="N11" s="29" t="s">
        <v>29</v>
      </c>
      <c r="O11" s="30">
        <v>1.172E-2</v>
      </c>
      <c r="P11" s="26" t="s">
        <v>26</v>
      </c>
      <c r="Q11" s="29" t="s">
        <v>41</v>
      </c>
      <c r="R11" s="27" t="s">
        <v>29</v>
      </c>
      <c r="S11" s="28">
        <v>1</v>
      </c>
      <c r="T11" s="28" t="s">
        <v>24</v>
      </c>
      <c r="U11" s="110">
        <v>0</v>
      </c>
      <c r="V11" s="31" t="str">
        <f>IF(($U$10+$U$11+$U$12)&lt;50000,"A",IF(($U$10+$U$11+$U$12)&lt;500000,"B",IF(($U$10+$U$11+$U$12)&gt;500000,"C")))</f>
        <v>A</v>
      </c>
      <c r="W11" s="68" t="str">
        <f>IF(($U$10+$U$11+$U$12)&lt;25000,"TAIP",IF(($U$10+$U$11+$U$12)&gt;25000,"NE",))</f>
        <v>TAIP</v>
      </c>
    </row>
    <row r="12" spans="1:23" s="21" customFormat="1" ht="30" customHeight="1" x14ac:dyDescent="0.2">
      <c r="A12" s="114" t="s">
        <v>278</v>
      </c>
      <c r="B12" s="169" t="s">
        <v>42</v>
      </c>
      <c r="C12" s="123" t="s">
        <v>43</v>
      </c>
      <c r="D12" s="34" t="s">
        <v>33</v>
      </c>
      <c r="E12" s="24" t="s">
        <v>28</v>
      </c>
      <c r="F12" s="25" t="s">
        <v>24</v>
      </c>
      <c r="G12" s="25" t="s">
        <v>24</v>
      </c>
      <c r="H12" s="25" t="s">
        <v>24</v>
      </c>
      <c r="I12" s="25" t="s">
        <v>24</v>
      </c>
      <c r="J12" s="110">
        <v>8501.9</v>
      </c>
      <c r="K12" s="26" t="s">
        <v>25</v>
      </c>
      <c r="L12" s="27">
        <v>1</v>
      </c>
      <c r="M12" s="28">
        <v>0</v>
      </c>
      <c r="N12" s="29" t="s">
        <v>29</v>
      </c>
      <c r="O12" s="30">
        <v>8.9499999999999996E-3</v>
      </c>
      <c r="P12" s="26" t="s">
        <v>26</v>
      </c>
      <c r="Q12" s="29" t="s">
        <v>41</v>
      </c>
      <c r="R12" s="27" t="s">
        <v>29</v>
      </c>
      <c r="S12" s="28">
        <v>1</v>
      </c>
      <c r="T12" s="28" t="s">
        <v>24</v>
      </c>
      <c r="U12" s="110">
        <v>0</v>
      </c>
      <c r="V12" s="31" t="str">
        <f>IF(($U$10+$U$11+$U$12)&lt;50000,"A",IF(($U$10+$U$11+$U$12)&lt;500000,"B",IF(($U$10+$U$11+$U$12)&gt;500000,"C")))</f>
        <v>A</v>
      </c>
      <c r="W12" s="68" t="str">
        <f>IF(($U$10+$U$11+$U$12)&lt;25000,"TAIP",IF(($U$10+$U$11+$U$12)&gt;25000,"NE",))</f>
        <v>TAIP</v>
      </c>
    </row>
    <row r="13" spans="1:23" s="21" customFormat="1" ht="30" customHeight="1" x14ac:dyDescent="0.2">
      <c r="A13" s="114" t="s">
        <v>278</v>
      </c>
      <c r="B13" s="164" t="s">
        <v>45</v>
      </c>
      <c r="C13" s="108" t="s">
        <v>46</v>
      </c>
      <c r="D13" s="5" t="s">
        <v>33</v>
      </c>
      <c r="E13" s="7" t="s">
        <v>34</v>
      </c>
      <c r="F13" s="206" t="s">
        <v>24</v>
      </c>
      <c r="G13" s="206" t="s">
        <v>24</v>
      </c>
      <c r="H13" s="206" t="s">
        <v>24</v>
      </c>
      <c r="I13" s="206" t="s">
        <v>24</v>
      </c>
      <c r="J13" s="8">
        <v>5563.4880000000003</v>
      </c>
      <c r="K13" s="9" t="s">
        <v>353</v>
      </c>
      <c r="L13" s="10">
        <v>3</v>
      </c>
      <c r="M13" s="11">
        <v>55.23</v>
      </c>
      <c r="N13" s="12" t="s">
        <v>29</v>
      </c>
      <c r="O13" s="13">
        <v>3.3489999999999999E-2</v>
      </c>
      <c r="P13" s="9" t="s">
        <v>294</v>
      </c>
      <c r="Q13" s="14" t="s">
        <v>41</v>
      </c>
      <c r="R13" s="10" t="s">
        <v>29</v>
      </c>
      <c r="S13" s="15">
        <v>1</v>
      </c>
      <c r="T13" s="15" t="s">
        <v>24</v>
      </c>
      <c r="U13" s="16">
        <v>10290.520600617599</v>
      </c>
      <c r="V13" s="17" t="str">
        <f>IF(($U$13+$U$14)&lt;50000,"A",IF(($U$13+$U$14)&lt;500000,"B",IF(($U$13+$U$14)&gt;500000,"C")))</f>
        <v>A</v>
      </c>
      <c r="W13" s="18" t="str">
        <f>IF(($U$13+$U$14)&lt;25000,"TAIP",IF(($U$13+$U$14)&gt;25000,"NE",))</f>
        <v>TAIP</v>
      </c>
    </row>
    <row r="14" spans="1:23" s="21" customFormat="1" ht="30" customHeight="1" x14ac:dyDescent="0.2">
      <c r="A14" s="114" t="s">
        <v>278</v>
      </c>
      <c r="B14" s="164" t="s">
        <v>45</v>
      </c>
      <c r="C14" s="51" t="s">
        <v>46</v>
      </c>
      <c r="D14" s="5" t="s">
        <v>33</v>
      </c>
      <c r="E14" s="7" t="s">
        <v>28</v>
      </c>
      <c r="F14" s="206" t="s">
        <v>24</v>
      </c>
      <c r="G14" s="206" t="s">
        <v>24</v>
      </c>
      <c r="H14" s="206" t="s">
        <v>24</v>
      </c>
      <c r="I14" s="206" t="s">
        <v>24</v>
      </c>
      <c r="J14" s="8">
        <v>24391.599999999999</v>
      </c>
      <c r="K14" s="9" t="s">
        <v>25</v>
      </c>
      <c r="L14" s="10" t="s">
        <v>24</v>
      </c>
      <c r="M14" s="11">
        <v>0</v>
      </c>
      <c r="N14" s="12">
        <v>1</v>
      </c>
      <c r="O14" s="13">
        <v>1.5599999999999999E-2</v>
      </c>
      <c r="P14" s="9" t="s">
        <v>26</v>
      </c>
      <c r="Q14" s="14" t="s">
        <v>41</v>
      </c>
      <c r="R14" s="10">
        <v>1</v>
      </c>
      <c r="S14" s="15">
        <v>1</v>
      </c>
      <c r="T14" s="15">
        <v>1</v>
      </c>
      <c r="U14" s="16">
        <v>0</v>
      </c>
      <c r="V14" s="17" t="str">
        <f>IF(($U$13+$U$14)&lt;50000,"A",IF(($U$13+$U$14)&lt;500000,"B",IF(($U$13+$U$14)&gt;500000,"C")))</f>
        <v>A</v>
      </c>
      <c r="W14" s="18" t="str">
        <f>IF(($U$13+$U$14)&lt;25000,"TAIP",IF(($U$13+$U$14)&gt;25000,"NE",))</f>
        <v>TAIP</v>
      </c>
    </row>
    <row r="15" spans="1:23" s="21" customFormat="1" ht="30" customHeight="1" x14ac:dyDescent="0.2">
      <c r="A15" s="114" t="s">
        <v>278</v>
      </c>
      <c r="B15" s="170" t="s">
        <v>48</v>
      </c>
      <c r="C15" s="119" t="s">
        <v>49</v>
      </c>
      <c r="D15" s="27" t="s">
        <v>33</v>
      </c>
      <c r="E15" s="35" t="s">
        <v>28</v>
      </c>
      <c r="F15" s="25">
        <v>685.7</v>
      </c>
      <c r="G15" s="25">
        <v>27.5</v>
      </c>
      <c r="H15" s="25">
        <v>11982.4</v>
      </c>
      <c r="I15" s="25">
        <v>390.5</v>
      </c>
      <c r="J15" s="110">
        <v>12250.1</v>
      </c>
      <c r="K15" s="26" t="s">
        <v>25</v>
      </c>
      <c r="L15" s="27">
        <v>1</v>
      </c>
      <c r="M15" s="28">
        <v>0</v>
      </c>
      <c r="N15" s="29" t="s">
        <v>29</v>
      </c>
      <c r="O15" s="30">
        <v>1.5599999999999999E-2</v>
      </c>
      <c r="P15" s="26" t="s">
        <v>26</v>
      </c>
      <c r="Q15" s="29" t="s">
        <v>55</v>
      </c>
      <c r="R15" s="27">
        <v>1</v>
      </c>
      <c r="S15" s="28">
        <v>1</v>
      </c>
      <c r="T15" s="28" t="s">
        <v>24</v>
      </c>
      <c r="U15" s="110">
        <v>0</v>
      </c>
      <c r="V15" s="31" t="str">
        <f>IF(($U$15)&lt;50000,"A",IF(($U$15)&lt;500000,"B",IF(($U$15)&gt;500000,"C")))</f>
        <v>A</v>
      </c>
      <c r="W15" s="68" t="str">
        <f>IF((U15)&lt;25000,"TAIP",IF((U15)&gt;25000,"NE",))</f>
        <v>TAIP</v>
      </c>
    </row>
    <row r="16" spans="1:23" s="21" customFormat="1" ht="30" customHeight="1" x14ac:dyDescent="0.2">
      <c r="A16" s="114" t="s">
        <v>278</v>
      </c>
      <c r="B16" s="164" t="s">
        <v>50</v>
      </c>
      <c r="C16" s="108" t="s">
        <v>51</v>
      </c>
      <c r="D16" s="5" t="s">
        <v>33</v>
      </c>
      <c r="E16" s="7" t="s">
        <v>52</v>
      </c>
      <c r="F16" s="206">
        <v>562.52700000000004</v>
      </c>
      <c r="G16" s="206">
        <v>562.52700000000004</v>
      </c>
      <c r="H16" s="206">
        <v>0</v>
      </c>
      <c r="I16" s="206">
        <v>0</v>
      </c>
      <c r="J16" s="8">
        <v>0</v>
      </c>
      <c r="K16" s="9" t="s">
        <v>25</v>
      </c>
      <c r="L16" s="10">
        <v>1</v>
      </c>
      <c r="M16" s="11">
        <v>77.599999999999994</v>
      </c>
      <c r="N16" s="12" t="s">
        <v>29</v>
      </c>
      <c r="O16" s="13">
        <v>4.0059999999999998E-2</v>
      </c>
      <c r="P16" s="9" t="s">
        <v>26</v>
      </c>
      <c r="Q16" s="14" t="s">
        <v>41</v>
      </c>
      <c r="R16" s="10" t="s">
        <v>29</v>
      </c>
      <c r="S16" s="15">
        <v>1</v>
      </c>
      <c r="T16" s="15" t="s">
        <v>24</v>
      </c>
      <c r="U16" s="16">
        <v>0</v>
      </c>
      <c r="V16" s="17" t="str">
        <f>IF(($U$16+$U$17)&lt;50000,"A",IF(($U$16+$U$17)&lt;500000,"B",IF(($U$16+$U$17)&gt;500000,"C")))</f>
        <v>A</v>
      </c>
      <c r="W16" s="18" t="str">
        <f>IF(($U$16+$U$17)&lt;25000,"TAIP",IF(($U$16+$U$17)&gt;25000,"NE",))</f>
        <v>TAIP</v>
      </c>
    </row>
    <row r="17" spans="1:72" s="21" customFormat="1" ht="30" customHeight="1" thickBot="1" x14ac:dyDescent="0.25">
      <c r="A17" s="162" t="s">
        <v>278</v>
      </c>
      <c r="B17" s="171" t="s">
        <v>50</v>
      </c>
      <c r="C17" s="134" t="s">
        <v>51</v>
      </c>
      <c r="D17" s="69" t="s">
        <v>33</v>
      </c>
      <c r="E17" s="70" t="s">
        <v>28</v>
      </c>
      <c r="F17" s="207">
        <v>370.15</v>
      </c>
      <c r="G17" s="207">
        <v>387.45299999999997</v>
      </c>
      <c r="H17" s="207">
        <v>15452.64</v>
      </c>
      <c r="I17" s="207">
        <v>0</v>
      </c>
      <c r="J17" s="71">
        <v>15435.34</v>
      </c>
      <c r="K17" s="72" t="s">
        <v>25</v>
      </c>
      <c r="L17" s="73" t="s">
        <v>24</v>
      </c>
      <c r="M17" s="74">
        <v>0</v>
      </c>
      <c r="N17" s="75" t="s">
        <v>24</v>
      </c>
      <c r="O17" s="76">
        <v>1.5599999999999999E-2</v>
      </c>
      <c r="P17" s="72" t="s">
        <v>26</v>
      </c>
      <c r="Q17" s="77" t="s">
        <v>41</v>
      </c>
      <c r="R17" s="73" t="s">
        <v>29</v>
      </c>
      <c r="S17" s="78">
        <v>1</v>
      </c>
      <c r="T17" s="78">
        <v>1</v>
      </c>
      <c r="U17" s="79">
        <v>0</v>
      </c>
      <c r="V17" s="80" t="str">
        <f>IF(($U$16+$U$17)&lt;50000,"A",IF(($U$16+$U$17)&lt;500000,"B",IF(($U$16+$U$17)&gt;500000,"C")))</f>
        <v>A</v>
      </c>
      <c r="W17" s="81" t="str">
        <f>IF(($U$16+$U$17)&lt;25000,"TAIP",IF(($U$16+$U$17)&gt;25000,"NE",))</f>
        <v>TAIP</v>
      </c>
    </row>
    <row r="18" spans="1:72" s="21" customFormat="1" ht="30" customHeight="1" x14ac:dyDescent="0.2">
      <c r="A18" s="115" t="s">
        <v>279</v>
      </c>
      <c r="B18" s="173" t="s">
        <v>291</v>
      </c>
      <c r="C18" s="174">
        <v>451418</v>
      </c>
      <c r="D18" s="174" t="s">
        <v>33</v>
      </c>
      <c r="E18" s="82" t="s">
        <v>34</v>
      </c>
      <c r="F18" s="85" t="s">
        <v>24</v>
      </c>
      <c r="G18" s="85" t="s">
        <v>24</v>
      </c>
      <c r="H18" s="85" t="s">
        <v>24</v>
      </c>
      <c r="I18" s="85" t="s">
        <v>24</v>
      </c>
      <c r="J18" s="111">
        <v>313.26799999999997</v>
      </c>
      <c r="K18" s="86" t="s">
        <v>353</v>
      </c>
      <c r="L18" s="83">
        <v>2</v>
      </c>
      <c r="M18" s="87">
        <v>55.23</v>
      </c>
      <c r="N18" s="88" t="s">
        <v>29</v>
      </c>
      <c r="O18" s="89">
        <v>3.3489999999999999E-2</v>
      </c>
      <c r="P18" s="86" t="s">
        <v>26</v>
      </c>
      <c r="Q18" s="88" t="s">
        <v>41</v>
      </c>
      <c r="R18" s="83" t="s">
        <v>29</v>
      </c>
      <c r="S18" s="87">
        <v>1</v>
      </c>
      <c r="T18" s="87" t="s">
        <v>24</v>
      </c>
      <c r="U18" s="111">
        <v>579.43700202359992</v>
      </c>
      <c r="V18" s="90" t="str">
        <f>IF(($U$18+$U$19)&lt;50000,"A",IF(($U$18+$U$19)&lt;500000,"B",IF(($U$18+$U$19)&gt;500000,"C")))</f>
        <v>A</v>
      </c>
      <c r="W18" s="91" t="str">
        <f>IF(($U$18+$U$19)&lt;25000,"TAIP",IF(($U$18+$U$19)&gt;25000,"NE",))</f>
        <v>TAIP</v>
      </c>
    </row>
    <row r="19" spans="1:72" s="21" customFormat="1" ht="30" customHeight="1" x14ac:dyDescent="0.2">
      <c r="A19" s="116" t="s">
        <v>279</v>
      </c>
      <c r="B19" s="166" t="s">
        <v>291</v>
      </c>
      <c r="C19" s="34">
        <v>451418</v>
      </c>
      <c r="D19" s="34" t="s">
        <v>33</v>
      </c>
      <c r="E19" s="24" t="s">
        <v>85</v>
      </c>
      <c r="F19" s="25" t="s">
        <v>24</v>
      </c>
      <c r="G19" s="25" t="s">
        <v>24</v>
      </c>
      <c r="H19" s="25" t="s">
        <v>24</v>
      </c>
      <c r="I19" s="25" t="s">
        <v>24</v>
      </c>
      <c r="J19" s="110">
        <v>0.2898</v>
      </c>
      <c r="K19" s="26" t="s">
        <v>25</v>
      </c>
      <c r="L19" s="27">
        <v>2</v>
      </c>
      <c r="M19" s="28">
        <v>72.89</v>
      </c>
      <c r="N19" s="29" t="s">
        <v>29</v>
      </c>
      <c r="O19" s="30">
        <v>4.3069999999999997E-2</v>
      </c>
      <c r="P19" s="26" t="s">
        <v>26</v>
      </c>
      <c r="Q19" s="29" t="s">
        <v>41</v>
      </c>
      <c r="R19" s="27" t="s">
        <v>29</v>
      </c>
      <c r="S19" s="28">
        <v>1</v>
      </c>
      <c r="T19" s="28" t="s">
        <v>24</v>
      </c>
      <c r="U19" s="110">
        <v>0.90979009253999987</v>
      </c>
      <c r="V19" s="31" t="str">
        <f>IF(($U$18+$U$19)&lt;50000,"A",IF(($U$18+$U$19)&lt;500000,"B",IF(($U$18+$U$19)&gt;500000,"C")))</f>
        <v>A</v>
      </c>
      <c r="W19" s="68" t="str">
        <f>IF(($U$18+$U$19)&lt;25000,"TAIP",IF(($U$18+$U$19)&gt;25000,"NE",))</f>
        <v>TAIP</v>
      </c>
    </row>
    <row r="20" spans="1:72" s="32" customFormat="1" ht="30" customHeight="1" x14ac:dyDescent="0.2">
      <c r="A20" s="116" t="s">
        <v>279</v>
      </c>
      <c r="B20" s="164" t="s">
        <v>53</v>
      </c>
      <c r="C20" s="107" t="s">
        <v>54</v>
      </c>
      <c r="D20" s="5" t="s">
        <v>33</v>
      </c>
      <c r="E20" s="7" t="s">
        <v>34</v>
      </c>
      <c r="F20" s="206">
        <v>0</v>
      </c>
      <c r="G20" s="206">
        <v>0</v>
      </c>
      <c r="H20" s="206">
        <v>57.515999999999998</v>
      </c>
      <c r="I20" s="206">
        <v>0</v>
      </c>
      <c r="J20" s="8">
        <v>57.515999999999998</v>
      </c>
      <c r="K20" s="9" t="s">
        <v>35</v>
      </c>
      <c r="L20" s="10">
        <v>2</v>
      </c>
      <c r="M20" s="11">
        <v>55.23</v>
      </c>
      <c r="N20" s="12" t="s">
        <v>29</v>
      </c>
      <c r="O20" s="13">
        <v>3.3489999999999999E-2</v>
      </c>
      <c r="P20" s="9" t="s">
        <v>283</v>
      </c>
      <c r="Q20" s="14" t="s">
        <v>55</v>
      </c>
      <c r="R20" s="10" t="s">
        <v>38</v>
      </c>
      <c r="S20" s="15">
        <v>1</v>
      </c>
      <c r="T20" s="15">
        <v>0</v>
      </c>
      <c r="U20" s="16">
        <v>106.3846246932</v>
      </c>
      <c r="V20" s="17" t="str">
        <f>IF((U20)&lt;50000,"A",IF((U20)&lt;500000,"B",IF((U20)&gt;500000,"C")))</f>
        <v>A</v>
      </c>
      <c r="W20" s="18" t="str">
        <f>IF((U20)&lt;25000,"TAIP",IF((U20)&gt;25000,"NE",))</f>
        <v>TAIP</v>
      </c>
    </row>
    <row r="21" spans="1:72" s="21" customFormat="1" ht="30" customHeight="1" x14ac:dyDescent="0.2">
      <c r="A21" s="116" t="s">
        <v>279</v>
      </c>
      <c r="B21" s="165" t="s">
        <v>58</v>
      </c>
      <c r="C21" s="23" t="s">
        <v>59</v>
      </c>
      <c r="D21" s="23" t="s">
        <v>33</v>
      </c>
      <c r="E21" s="24" t="s">
        <v>34</v>
      </c>
      <c r="F21" s="25" t="s">
        <v>24</v>
      </c>
      <c r="G21" s="25" t="s">
        <v>24</v>
      </c>
      <c r="H21" s="25" t="s">
        <v>24</v>
      </c>
      <c r="I21" s="25" t="s">
        <v>24</v>
      </c>
      <c r="J21" s="110">
        <v>94.51</v>
      </c>
      <c r="K21" s="26" t="s">
        <v>353</v>
      </c>
      <c r="L21" s="27">
        <v>2</v>
      </c>
      <c r="M21" s="28">
        <v>55.23</v>
      </c>
      <c r="N21" s="29" t="s">
        <v>29</v>
      </c>
      <c r="O21" s="30">
        <v>3.3489999999999999E-2</v>
      </c>
      <c r="P21" s="26" t="s">
        <v>294</v>
      </c>
      <c r="Q21" s="29" t="s">
        <v>182</v>
      </c>
      <c r="R21" s="27" t="s">
        <v>29</v>
      </c>
      <c r="S21" s="28">
        <v>1</v>
      </c>
      <c r="T21" s="28">
        <v>0</v>
      </c>
      <c r="U21" s="110">
        <v>174.810676677</v>
      </c>
      <c r="V21" s="31" t="str">
        <f>IF(($U$21+$U$22)&lt;50000,"A",IF(($U$21+$U$22)&lt;500000,"B",IF(($U$21+$U$22)&gt;500000,"C")))</f>
        <v>A</v>
      </c>
      <c r="W21" s="68" t="str">
        <f>IF(($U$21+$U$22)&lt;25000,"TAIP",IF(($U$21+$U$22)&gt;25000,"NE",))</f>
        <v>TAIP</v>
      </c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</row>
    <row r="22" spans="1:72" s="21" customFormat="1" ht="30" customHeight="1" x14ac:dyDescent="0.2">
      <c r="A22" s="116" t="s">
        <v>279</v>
      </c>
      <c r="B22" s="166" t="s">
        <v>58</v>
      </c>
      <c r="C22" s="122" t="s">
        <v>59</v>
      </c>
      <c r="D22" s="34" t="s">
        <v>33</v>
      </c>
      <c r="E22" s="24" t="s">
        <v>28</v>
      </c>
      <c r="F22" s="25" t="s">
        <v>24</v>
      </c>
      <c r="G22" s="25" t="s">
        <v>24</v>
      </c>
      <c r="H22" s="25" t="s">
        <v>24</v>
      </c>
      <c r="I22" s="25" t="s">
        <v>24</v>
      </c>
      <c r="J22" s="110">
        <v>75451.399999999994</v>
      </c>
      <c r="K22" s="26" t="s">
        <v>301</v>
      </c>
      <c r="L22" s="27">
        <v>2</v>
      </c>
      <c r="M22" s="28">
        <v>0</v>
      </c>
      <c r="N22" s="29">
        <v>1</v>
      </c>
      <c r="O22" s="30">
        <v>6.9930000000000001E-3</v>
      </c>
      <c r="P22" s="26" t="s">
        <v>302</v>
      </c>
      <c r="Q22" s="29" t="s">
        <v>182</v>
      </c>
      <c r="R22" s="27" t="s">
        <v>29</v>
      </c>
      <c r="S22" s="28">
        <v>1</v>
      </c>
      <c r="T22" s="28">
        <v>1</v>
      </c>
      <c r="U22" s="110">
        <v>0</v>
      </c>
      <c r="V22" s="31" t="s">
        <v>27</v>
      </c>
      <c r="W22" s="68" t="str">
        <f>IF(($U$21+$U$22)&lt;25000,"TAIP",IF(($U$21+$U$22)&gt;25000,"NE",))</f>
        <v>TAIP</v>
      </c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</row>
    <row r="23" spans="1:72" s="21" customFormat="1" ht="30" customHeight="1" x14ac:dyDescent="0.2">
      <c r="A23" s="116" t="s">
        <v>279</v>
      </c>
      <c r="B23" s="164" t="s">
        <v>60</v>
      </c>
      <c r="C23" s="108" t="s">
        <v>61</v>
      </c>
      <c r="D23" s="5" t="s">
        <v>33</v>
      </c>
      <c r="E23" s="7" t="s">
        <v>34</v>
      </c>
      <c r="F23" s="206" t="s">
        <v>24</v>
      </c>
      <c r="G23" s="206" t="s">
        <v>24</v>
      </c>
      <c r="H23" s="206" t="s">
        <v>24</v>
      </c>
      <c r="I23" s="206" t="s">
        <v>24</v>
      </c>
      <c r="J23" s="8">
        <v>205831.595</v>
      </c>
      <c r="K23" s="9" t="s">
        <v>353</v>
      </c>
      <c r="L23" s="10">
        <v>4</v>
      </c>
      <c r="M23" s="11">
        <v>55.265745167283598</v>
      </c>
      <c r="N23" s="12">
        <v>3</v>
      </c>
      <c r="O23" s="13">
        <v>3.3896564292182699E-2</v>
      </c>
      <c r="P23" s="9" t="s">
        <v>294</v>
      </c>
      <c r="Q23" s="14" t="s">
        <v>41</v>
      </c>
      <c r="R23" s="10">
        <v>3</v>
      </c>
      <c r="S23" s="15">
        <v>1</v>
      </c>
      <c r="T23" s="15" t="s">
        <v>24</v>
      </c>
      <c r="U23" s="16">
        <v>385588.21399999998</v>
      </c>
      <c r="V23" s="17" t="str">
        <f>IF(($U$23+$U$24+$U$25)&lt;50000,"A",IF(($U$23+$U$24+$U$25)&lt;500000,"B",IF(($U$23+$U$24+$U$25)&gt;500000,"C")))</f>
        <v>B</v>
      </c>
      <c r="W23" s="18" t="str">
        <f>IF(($U$23+$U$24+$U$25)&lt;25000,"TAIP",IF(($U$23+$U$24+$U$25)&gt;25000,"NE",))</f>
        <v>NE</v>
      </c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</row>
    <row r="24" spans="1:72" s="21" customFormat="1" ht="30" customHeight="1" x14ac:dyDescent="0.2">
      <c r="A24" s="116" t="s">
        <v>279</v>
      </c>
      <c r="B24" s="164" t="s">
        <v>60</v>
      </c>
      <c r="C24" s="107" t="s">
        <v>61</v>
      </c>
      <c r="D24" s="5" t="s">
        <v>33</v>
      </c>
      <c r="E24" s="7" t="s">
        <v>64</v>
      </c>
      <c r="F24" s="206">
        <v>20373</v>
      </c>
      <c r="G24" s="206">
        <v>15688</v>
      </c>
      <c r="H24" s="206" t="s">
        <v>24</v>
      </c>
      <c r="I24" s="206" t="s">
        <v>24</v>
      </c>
      <c r="J24" s="8">
        <v>4685</v>
      </c>
      <c r="K24" s="9" t="s">
        <v>25</v>
      </c>
      <c r="L24" s="10">
        <v>4</v>
      </c>
      <c r="M24" s="11">
        <v>83.10237481099351</v>
      </c>
      <c r="N24" s="12">
        <v>3</v>
      </c>
      <c r="O24" s="13">
        <v>3.8550000000000001E-2</v>
      </c>
      <c r="P24" s="9" t="s">
        <v>26</v>
      </c>
      <c r="Q24" s="14" t="s">
        <v>41</v>
      </c>
      <c r="R24" s="10">
        <v>3</v>
      </c>
      <c r="S24" s="15">
        <v>1</v>
      </c>
      <c r="T24" s="15" t="s">
        <v>24</v>
      </c>
      <c r="U24" s="16">
        <v>15008.191730096687</v>
      </c>
      <c r="V24" s="17" t="str">
        <f t="shared" ref="V24:V25" si="1">IF(($U$23+$U$24+$U$25)&lt;50000,"A",IF(($U$23+$U$24+$U$25)&lt;500000,"B",IF(($U$23+$U$24+$U$25)&gt;500000,"C")))</f>
        <v>B</v>
      </c>
      <c r="W24" s="18" t="str">
        <f>IF(($U$23+$U$24+$U$25)&lt;25000,"TAIP",IF(($U$23+$U$24+$U$25)&gt;25000,"NE",))</f>
        <v>NE</v>
      </c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</row>
    <row r="25" spans="1:72" s="21" customFormat="1" ht="30" customHeight="1" x14ac:dyDescent="0.2">
      <c r="A25" s="116" t="s">
        <v>279</v>
      </c>
      <c r="B25" s="164" t="s">
        <v>60</v>
      </c>
      <c r="C25" s="51" t="s">
        <v>61</v>
      </c>
      <c r="D25" s="5" t="s">
        <v>33</v>
      </c>
      <c r="E25" s="7" t="s">
        <v>85</v>
      </c>
      <c r="F25" s="206">
        <v>21.411999999999999</v>
      </c>
      <c r="G25" s="206">
        <v>21.411999999999999</v>
      </c>
      <c r="H25" s="206">
        <v>0</v>
      </c>
      <c r="I25" s="206">
        <v>0</v>
      </c>
      <c r="J25" s="8">
        <v>0</v>
      </c>
      <c r="K25" s="9" t="s">
        <v>25</v>
      </c>
      <c r="L25" s="10" t="s">
        <v>24</v>
      </c>
      <c r="M25" s="11">
        <v>72.89</v>
      </c>
      <c r="N25" s="12" t="s">
        <v>29</v>
      </c>
      <c r="O25" s="13">
        <v>4.3069999999999997E-2</v>
      </c>
      <c r="P25" s="9" t="s">
        <v>26</v>
      </c>
      <c r="Q25" s="14" t="s">
        <v>41</v>
      </c>
      <c r="R25" s="10" t="s">
        <v>29</v>
      </c>
      <c r="S25" s="15">
        <v>1</v>
      </c>
      <c r="T25" s="15" t="s">
        <v>24</v>
      </c>
      <c r="U25" s="16">
        <v>0</v>
      </c>
      <c r="V25" s="17" t="str">
        <f t="shared" si="1"/>
        <v>B</v>
      </c>
      <c r="W25" s="18" t="str">
        <f>IF(($U$23+$U$24+$U$25)&lt;25000,"TAIP",IF(($U$23+$U$24+$U$25)&gt;25000,"NE",))</f>
        <v>NE</v>
      </c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</row>
    <row r="26" spans="1:72" s="21" customFormat="1" ht="30" customHeight="1" x14ac:dyDescent="0.2">
      <c r="A26" s="116" t="s">
        <v>279</v>
      </c>
      <c r="B26" s="170" t="s">
        <v>65</v>
      </c>
      <c r="C26" s="119" t="s">
        <v>66</v>
      </c>
      <c r="D26" s="27" t="s">
        <v>33</v>
      </c>
      <c r="E26" s="35" t="s">
        <v>34</v>
      </c>
      <c r="F26" s="25" t="s">
        <v>24</v>
      </c>
      <c r="G26" s="25" t="s">
        <v>24</v>
      </c>
      <c r="H26" s="25" t="s">
        <v>24</v>
      </c>
      <c r="I26" s="25" t="s">
        <v>24</v>
      </c>
      <c r="J26" s="110">
        <v>1719.75</v>
      </c>
      <c r="K26" s="26" t="s">
        <v>353</v>
      </c>
      <c r="L26" s="27">
        <v>2</v>
      </c>
      <c r="M26" s="28">
        <v>56.9</v>
      </c>
      <c r="N26" s="29" t="s">
        <v>29</v>
      </c>
      <c r="O26" s="30">
        <v>3.3489999999999999E-2</v>
      </c>
      <c r="P26" s="26" t="s">
        <v>36</v>
      </c>
      <c r="Q26" s="29" t="s">
        <v>41</v>
      </c>
      <c r="R26" s="27" t="s">
        <v>29</v>
      </c>
      <c r="S26" s="28">
        <v>1</v>
      </c>
      <c r="T26" s="28">
        <v>0</v>
      </c>
      <c r="U26" s="110">
        <v>3277.1</v>
      </c>
      <c r="V26" s="31" t="str">
        <f>IF((U26)&lt;50000,"A",IF((U26)&lt;500000,"B",IF((U26)&gt;500000,"C")))</f>
        <v>A</v>
      </c>
      <c r="W26" s="68" t="str">
        <f>IF((U26)&lt;25000,"TAIP",IF((U26)&gt;25000,"NE",))</f>
        <v>TAIP</v>
      </c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</row>
    <row r="27" spans="1:72" s="21" customFormat="1" ht="30" customHeight="1" x14ac:dyDescent="0.2">
      <c r="A27" s="116" t="s">
        <v>279</v>
      </c>
      <c r="B27" s="164" t="s">
        <v>67</v>
      </c>
      <c r="C27" s="108" t="s">
        <v>68</v>
      </c>
      <c r="D27" s="5" t="s">
        <v>33</v>
      </c>
      <c r="E27" s="7" t="s">
        <v>34</v>
      </c>
      <c r="F27" s="206" t="s">
        <v>24</v>
      </c>
      <c r="G27" s="206" t="s">
        <v>24</v>
      </c>
      <c r="H27" s="206" t="s">
        <v>24</v>
      </c>
      <c r="I27" s="206" t="s">
        <v>24</v>
      </c>
      <c r="J27" s="8">
        <v>22.876000000000001</v>
      </c>
      <c r="K27" s="9" t="s">
        <v>353</v>
      </c>
      <c r="L27" s="10">
        <v>2</v>
      </c>
      <c r="M27" s="11">
        <v>55.23</v>
      </c>
      <c r="N27" s="12" t="s">
        <v>29</v>
      </c>
      <c r="O27" s="13">
        <v>3.3489999999999999E-2</v>
      </c>
      <c r="P27" s="9" t="s">
        <v>36</v>
      </c>
      <c r="Q27" s="14" t="s">
        <v>41</v>
      </c>
      <c r="R27" s="10" t="s">
        <v>29</v>
      </c>
      <c r="S27" s="15">
        <v>1</v>
      </c>
      <c r="T27" s="15">
        <v>0</v>
      </c>
      <c r="U27" s="16">
        <v>42.3</v>
      </c>
      <c r="V27" s="17" t="str">
        <f>IF(($U$27+$U$28)&lt;50000,"A",IF(($U$27+$U$28)&lt;500000,"B",IF(($U$27+$U$28)&gt;500000,"C")))</f>
        <v>A</v>
      </c>
      <c r="W27" s="18" t="str">
        <f>IF(($U$27+$U$28)&lt;25000,"TAIP",IF(($U$27+$U$28)&gt;25000,"NE",))</f>
        <v>TAIP</v>
      </c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</row>
    <row r="28" spans="1:72" s="21" customFormat="1" ht="30" customHeight="1" x14ac:dyDescent="0.2">
      <c r="A28" s="116" t="s">
        <v>279</v>
      </c>
      <c r="B28" s="164" t="s">
        <v>67</v>
      </c>
      <c r="C28" s="51" t="s">
        <v>68</v>
      </c>
      <c r="D28" s="5" t="s">
        <v>33</v>
      </c>
      <c r="E28" s="7" t="s">
        <v>64</v>
      </c>
      <c r="F28" s="206" t="s">
        <v>24</v>
      </c>
      <c r="G28" s="206" t="s">
        <v>24</v>
      </c>
      <c r="H28" s="206" t="s">
        <v>24</v>
      </c>
      <c r="I28" s="206" t="s">
        <v>24</v>
      </c>
      <c r="J28" s="8">
        <v>0</v>
      </c>
      <c r="K28" s="9" t="s">
        <v>25</v>
      </c>
      <c r="L28" s="10" t="s">
        <v>29</v>
      </c>
      <c r="M28" s="11">
        <v>0</v>
      </c>
      <c r="N28" s="12" t="s">
        <v>29</v>
      </c>
      <c r="O28" s="13">
        <v>0</v>
      </c>
      <c r="P28" s="9" t="s">
        <v>26</v>
      </c>
      <c r="Q28" s="14" t="s">
        <v>41</v>
      </c>
      <c r="R28" s="10" t="s">
        <v>29</v>
      </c>
      <c r="S28" s="15">
        <v>1</v>
      </c>
      <c r="T28" s="15">
        <v>1</v>
      </c>
      <c r="U28" s="16">
        <v>0</v>
      </c>
      <c r="V28" s="17" t="str">
        <f>IF(($U$27+$U$28)&lt;50000,"A",IF(($U$27+$U$28)&lt;500000,"B",IF(($U$27+$U$28)&gt;500000,"C")))</f>
        <v>A</v>
      </c>
      <c r="W28" s="18" t="str">
        <f>IF(($U$27+$U$28)&lt;25000,"TAIP",IF(($U$27+$U$28)&gt;25000,"NE",))</f>
        <v>TAIP</v>
      </c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</row>
    <row r="29" spans="1:72" s="21" customFormat="1" ht="30" customHeight="1" x14ac:dyDescent="0.2">
      <c r="A29" s="116" t="s">
        <v>279</v>
      </c>
      <c r="B29" s="170" t="s">
        <v>295</v>
      </c>
      <c r="C29" s="119" t="s">
        <v>223</v>
      </c>
      <c r="D29" s="27" t="s">
        <v>33</v>
      </c>
      <c r="E29" s="35" t="s">
        <v>296</v>
      </c>
      <c r="F29" s="25" t="s">
        <v>24</v>
      </c>
      <c r="G29" s="25" t="s">
        <v>24</v>
      </c>
      <c r="H29" s="25" t="s">
        <v>24</v>
      </c>
      <c r="I29" s="25" t="s">
        <v>24</v>
      </c>
      <c r="J29" s="110">
        <v>8267</v>
      </c>
      <c r="K29" s="26" t="s">
        <v>25</v>
      </c>
      <c r="L29" s="27">
        <v>1</v>
      </c>
      <c r="M29" s="28">
        <v>0</v>
      </c>
      <c r="N29" s="29" t="s">
        <v>29</v>
      </c>
      <c r="O29" s="30">
        <v>8.2000000000000007E-3</v>
      </c>
      <c r="P29" s="26" t="s">
        <v>26</v>
      </c>
      <c r="Q29" s="29" t="s">
        <v>41</v>
      </c>
      <c r="R29" s="27" t="s">
        <v>29</v>
      </c>
      <c r="S29" s="28">
        <v>1</v>
      </c>
      <c r="T29" s="28">
        <v>1</v>
      </c>
      <c r="U29" s="110">
        <v>0</v>
      </c>
      <c r="V29" s="31" t="str">
        <f>IF((U29)&lt;50000,"A",IF((U29)&lt;500000,"B",IF((U29)&gt;500000,"C")))</f>
        <v>A</v>
      </c>
      <c r="W29" s="68" t="str">
        <f>IF((U29)&lt;25000,"TAIP",IF((U29)&gt;25000,"NE",))</f>
        <v>TAIP</v>
      </c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</row>
    <row r="30" spans="1:72" s="21" customFormat="1" ht="30" customHeight="1" x14ac:dyDescent="0.2">
      <c r="A30" s="116" t="s">
        <v>279</v>
      </c>
      <c r="B30" s="164" t="s">
        <v>69</v>
      </c>
      <c r="C30" s="108" t="s">
        <v>70</v>
      </c>
      <c r="D30" s="5" t="s">
        <v>33</v>
      </c>
      <c r="E30" s="7" t="s">
        <v>28</v>
      </c>
      <c r="F30" s="206">
        <v>500</v>
      </c>
      <c r="G30" s="206">
        <v>500</v>
      </c>
      <c r="H30" s="206">
        <v>7370</v>
      </c>
      <c r="I30" s="206">
        <v>0</v>
      </c>
      <c r="J30" s="8">
        <v>7370</v>
      </c>
      <c r="K30" s="9" t="s">
        <v>25</v>
      </c>
      <c r="L30" s="10">
        <v>1</v>
      </c>
      <c r="M30" s="11">
        <v>0</v>
      </c>
      <c r="N30" s="12" t="s">
        <v>24</v>
      </c>
      <c r="O30" s="13">
        <v>8.5000000000000006E-3</v>
      </c>
      <c r="P30" s="9" t="s">
        <v>26</v>
      </c>
      <c r="Q30" s="14" t="s">
        <v>55</v>
      </c>
      <c r="R30" s="10" t="s">
        <v>29</v>
      </c>
      <c r="S30" s="15">
        <v>1</v>
      </c>
      <c r="T30" s="15" t="s">
        <v>24</v>
      </c>
      <c r="U30" s="16">
        <v>0</v>
      </c>
      <c r="V30" s="17" t="str">
        <f>IF(($U$30+$U$31+$U$32)&lt;50000,"A",IF(($U$30+$U$31+$U$32)&lt;500000,"B",IF(($U$30+$U$31+$U$32)&gt;500000,"C")))</f>
        <v>A</v>
      </c>
      <c r="W30" s="18" t="str">
        <f>IF(($U$30+$U$31+$U$32)&lt;25000,"TAIP",IF(($U$30+$U$31+$U$32)&gt;25000,"NE",))</f>
        <v>TAIP</v>
      </c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</row>
    <row r="31" spans="1:72" s="21" customFormat="1" ht="30" customHeight="1" x14ac:dyDescent="0.2">
      <c r="A31" s="116" t="s">
        <v>279</v>
      </c>
      <c r="B31" s="164" t="s">
        <v>69</v>
      </c>
      <c r="C31" s="107" t="s">
        <v>70</v>
      </c>
      <c r="D31" s="5" t="s">
        <v>22</v>
      </c>
      <c r="E31" s="7" t="s">
        <v>56</v>
      </c>
      <c r="F31" s="248">
        <v>880</v>
      </c>
      <c r="G31" s="248">
        <v>880</v>
      </c>
      <c r="H31" s="248">
        <v>21401.796999999999</v>
      </c>
      <c r="I31" s="248"/>
      <c r="J31" s="250">
        <v>21401.796999999999</v>
      </c>
      <c r="K31" s="9" t="s">
        <v>25</v>
      </c>
      <c r="L31" s="10">
        <v>1</v>
      </c>
      <c r="M31" s="11">
        <v>0.78500000000000003</v>
      </c>
      <c r="N31" s="12">
        <v>2</v>
      </c>
      <c r="O31" s="13" t="s">
        <v>24</v>
      </c>
      <c r="P31" s="9" t="s">
        <v>24</v>
      </c>
      <c r="Q31" s="14" t="s">
        <v>343</v>
      </c>
      <c r="R31" s="10" t="s">
        <v>24</v>
      </c>
      <c r="S31" s="15">
        <v>4.165E-2</v>
      </c>
      <c r="T31" s="15">
        <v>0</v>
      </c>
      <c r="U31" s="16">
        <v>699.73710336424995</v>
      </c>
      <c r="V31" s="17" t="str">
        <f t="shared" ref="V31:V32" si="2">IF(($U$30+$U$31+$U$32)&lt;50000,"A",IF(($U$30+$U$31+$U$32)&lt;500000,"B",IF(($U$30+$U$31+$U$32)&gt;500000,"C")))</f>
        <v>A</v>
      </c>
      <c r="W31" s="18" t="str">
        <f>IF(($U$30+$U$31+$U$32)&lt;25000,"TAIP",IF(($U$30+$U$31+$U$32)&gt;25000,"NE",))</f>
        <v>TAIP</v>
      </c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</row>
    <row r="32" spans="1:72" s="21" customFormat="1" ht="30" customHeight="1" x14ac:dyDescent="0.2">
      <c r="A32" s="116" t="s">
        <v>279</v>
      </c>
      <c r="B32" s="164" t="s">
        <v>69</v>
      </c>
      <c r="C32" s="51" t="s">
        <v>70</v>
      </c>
      <c r="D32" s="5" t="s">
        <v>22</v>
      </c>
      <c r="E32" s="7" t="s">
        <v>71</v>
      </c>
      <c r="F32" s="249"/>
      <c r="G32" s="249"/>
      <c r="H32" s="249"/>
      <c r="I32" s="249"/>
      <c r="J32" s="251"/>
      <c r="K32" s="9" t="s">
        <v>25</v>
      </c>
      <c r="L32" s="10">
        <v>1</v>
      </c>
      <c r="M32" s="11">
        <v>1.0920000000000001</v>
      </c>
      <c r="N32" s="12">
        <v>2</v>
      </c>
      <c r="O32" s="13" t="s">
        <v>24</v>
      </c>
      <c r="P32" s="9"/>
      <c r="Q32" s="14" t="s">
        <v>343</v>
      </c>
      <c r="R32" s="10" t="s">
        <v>24</v>
      </c>
      <c r="S32" s="15">
        <v>2.0400000000000001E-2</v>
      </c>
      <c r="T32" s="15">
        <v>0</v>
      </c>
      <c r="U32" s="16">
        <v>476.76355140960004</v>
      </c>
      <c r="V32" s="17" t="str">
        <f t="shared" si="2"/>
        <v>A</v>
      </c>
      <c r="W32" s="18" t="str">
        <f>IF(($U$30+$U$31+$U$32)&lt;25000,"TAIP",IF(($U$30+$U$31+$U$32)&gt;25000,"NE",))</f>
        <v>TAIP</v>
      </c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</row>
    <row r="33" spans="1:72" s="21" customFormat="1" ht="30" customHeight="1" x14ac:dyDescent="0.2">
      <c r="A33" s="116" t="s">
        <v>279</v>
      </c>
      <c r="B33" s="165" t="s">
        <v>72</v>
      </c>
      <c r="C33" s="122" t="s">
        <v>73</v>
      </c>
      <c r="D33" s="23" t="s">
        <v>33</v>
      </c>
      <c r="E33" s="24" t="s">
        <v>34</v>
      </c>
      <c r="F33" s="25" t="s">
        <v>24</v>
      </c>
      <c r="G33" s="25" t="s">
        <v>24</v>
      </c>
      <c r="H33" s="25" t="s">
        <v>24</v>
      </c>
      <c r="I33" s="25" t="s">
        <v>24</v>
      </c>
      <c r="J33" s="110">
        <v>138248.89300000001</v>
      </c>
      <c r="K33" s="26" t="s">
        <v>353</v>
      </c>
      <c r="L33" s="27">
        <v>4</v>
      </c>
      <c r="M33" s="28">
        <v>55.109200000000001</v>
      </c>
      <c r="N33" s="29">
        <v>3</v>
      </c>
      <c r="O33" s="30">
        <v>3.3737799999999998E-2</v>
      </c>
      <c r="P33" s="26" t="s">
        <v>294</v>
      </c>
      <c r="Q33" s="29" t="s">
        <v>41</v>
      </c>
      <c r="R33" s="27" t="s">
        <v>38</v>
      </c>
      <c r="S33" s="28">
        <v>1</v>
      </c>
      <c r="T33" s="28">
        <v>0</v>
      </c>
      <c r="U33" s="110">
        <v>257041.1</v>
      </c>
      <c r="V33" s="31" t="str">
        <f>IF(($U$33+$U$34+$U$35)&lt;50000,"A",IF(($U$33+$U$34+$U$35)&lt;500000,"B",IF(($U$33+$U$34+$U$35)&gt;500000,"C")))</f>
        <v>B</v>
      </c>
      <c r="W33" s="68" t="str">
        <f>IF(($U$33+$U$34+$U$35)&lt;25000,"TAIP",IF(($U$33+$U$34+$U$35)&gt;25000,"NE",))</f>
        <v>NE</v>
      </c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</row>
    <row r="34" spans="1:72" s="21" customFormat="1" ht="30" customHeight="1" x14ac:dyDescent="0.2">
      <c r="A34" s="116" t="s">
        <v>279</v>
      </c>
      <c r="B34" s="175" t="s">
        <v>72</v>
      </c>
      <c r="C34" s="122" t="s">
        <v>73</v>
      </c>
      <c r="D34" s="122" t="s">
        <v>33</v>
      </c>
      <c r="E34" s="24" t="s">
        <v>64</v>
      </c>
      <c r="F34" s="25" t="s">
        <v>24</v>
      </c>
      <c r="G34" s="25" t="s">
        <v>24</v>
      </c>
      <c r="H34" s="25" t="s">
        <v>24</v>
      </c>
      <c r="I34" s="25" t="s">
        <v>24</v>
      </c>
      <c r="J34" s="110">
        <v>0</v>
      </c>
      <c r="K34" s="26" t="s">
        <v>25</v>
      </c>
      <c r="L34" s="27">
        <v>4</v>
      </c>
      <c r="M34" s="28">
        <v>77.599999999999994</v>
      </c>
      <c r="N34" s="29" t="s">
        <v>29</v>
      </c>
      <c r="O34" s="30">
        <v>4.0059999999999998E-2</v>
      </c>
      <c r="P34" s="26" t="s">
        <v>26</v>
      </c>
      <c r="Q34" s="29" t="s">
        <v>41</v>
      </c>
      <c r="R34" s="27" t="s">
        <v>29</v>
      </c>
      <c r="S34" s="28">
        <v>1</v>
      </c>
      <c r="T34" s="28">
        <v>0</v>
      </c>
      <c r="U34" s="110">
        <v>0</v>
      </c>
      <c r="V34" s="31" t="str">
        <f>IF(($U$33+$U$34+$U$35)&lt;50000,"A",IF(($U$33+$U$34+$U$35)&lt;500000,"B",IF(($U$33+$U$34+$U$35)&gt;500000,"C")))</f>
        <v>B</v>
      </c>
      <c r="W34" s="68" t="str">
        <f>IF(($U$33+$U$34+$U$35)&lt;25000,"TAIP",IF(($U$33+$U$34+$U$35)&gt;25000,"NE",))</f>
        <v>NE</v>
      </c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</row>
    <row r="35" spans="1:72" s="21" customFormat="1" ht="30" customHeight="1" x14ac:dyDescent="0.2">
      <c r="A35" s="116" t="s">
        <v>279</v>
      </c>
      <c r="B35" s="166" t="s">
        <v>72</v>
      </c>
      <c r="C35" s="122" t="s">
        <v>73</v>
      </c>
      <c r="D35" s="34" t="s">
        <v>33</v>
      </c>
      <c r="E35" s="24" t="s">
        <v>28</v>
      </c>
      <c r="F35" s="25" t="s">
        <v>24</v>
      </c>
      <c r="G35" s="25" t="s">
        <v>24</v>
      </c>
      <c r="H35" s="25" t="s">
        <v>24</v>
      </c>
      <c r="I35" s="25" t="s">
        <v>24</v>
      </c>
      <c r="J35" s="110">
        <v>172874.29500000001</v>
      </c>
      <c r="K35" s="26" t="s">
        <v>25</v>
      </c>
      <c r="L35" s="27" t="s">
        <v>24</v>
      </c>
      <c r="M35" s="28">
        <v>0</v>
      </c>
      <c r="N35" s="29" t="s">
        <v>24</v>
      </c>
      <c r="O35" s="30">
        <v>1.5599999999999999E-2</v>
      </c>
      <c r="P35" s="26" t="s">
        <v>26</v>
      </c>
      <c r="Q35" s="29" t="s">
        <v>41</v>
      </c>
      <c r="R35" s="27">
        <v>1</v>
      </c>
      <c r="S35" s="28">
        <v>1</v>
      </c>
      <c r="T35" s="28">
        <v>1</v>
      </c>
      <c r="U35" s="110">
        <v>0</v>
      </c>
      <c r="V35" s="31" t="str">
        <f>IF(($U$33+$U$34+$U$35)&lt;50000,"A",IF(($U$33+$U$34+$U$35)&lt;500000,"B",IF(($U$33+$U$34+$U$35)&gt;500000,"C")))</f>
        <v>B</v>
      </c>
      <c r="W35" s="68" t="str">
        <f>IF(($U$33+$U$34+$U$35)&lt;25000,"TAIP",IF(($U$33+$U$34+$U$35)&gt;25000,"NE",))</f>
        <v>NE</v>
      </c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</row>
    <row r="36" spans="1:72" s="21" customFormat="1" ht="30" customHeight="1" x14ac:dyDescent="0.2">
      <c r="A36" s="116" t="s">
        <v>279</v>
      </c>
      <c r="B36" s="164" t="s">
        <v>74</v>
      </c>
      <c r="C36" s="108" t="s">
        <v>75</v>
      </c>
      <c r="D36" s="5" t="s">
        <v>33</v>
      </c>
      <c r="E36" s="7" t="s">
        <v>34</v>
      </c>
      <c r="F36" s="206" t="s">
        <v>24</v>
      </c>
      <c r="G36" s="206" t="s">
        <v>24</v>
      </c>
      <c r="H36" s="206" t="s">
        <v>24</v>
      </c>
      <c r="I36" s="206" t="s">
        <v>24</v>
      </c>
      <c r="J36" s="8">
        <v>78513.36</v>
      </c>
      <c r="K36" s="9" t="s">
        <v>353</v>
      </c>
      <c r="L36" s="10">
        <v>4</v>
      </c>
      <c r="M36" s="11">
        <v>55.100200000000001</v>
      </c>
      <c r="N36" s="12">
        <v>3</v>
      </c>
      <c r="O36" s="13">
        <v>3.37065E-2</v>
      </c>
      <c r="P36" s="9" t="s">
        <v>294</v>
      </c>
      <c r="Q36" s="14" t="s">
        <v>41</v>
      </c>
      <c r="R36" s="10" t="s">
        <v>38</v>
      </c>
      <c r="S36" s="15">
        <v>1</v>
      </c>
      <c r="T36" s="15">
        <v>0</v>
      </c>
      <c r="U36" s="16">
        <v>145817.79999999999</v>
      </c>
      <c r="V36" s="17" t="str">
        <f>IF(($U$36+$U$37)&lt;50000,"A",IF(($U$36+$U$37)&lt;500000,"B",IF(($U$36+$U$37)&gt;500000,"C")))</f>
        <v>B</v>
      </c>
      <c r="W36" s="18" t="str">
        <f>IF(($U$36+$U$37)&lt;25000,"TAIP",IF(($U$36+$U$37)&gt;25000,"NE",))</f>
        <v>NE</v>
      </c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</row>
    <row r="37" spans="1:72" s="21" customFormat="1" ht="30" customHeight="1" x14ac:dyDescent="0.2">
      <c r="A37" s="116" t="s">
        <v>279</v>
      </c>
      <c r="B37" s="164" t="s">
        <v>74</v>
      </c>
      <c r="C37" s="51" t="s">
        <v>75</v>
      </c>
      <c r="D37" s="5" t="s">
        <v>33</v>
      </c>
      <c r="E37" s="7" t="s">
        <v>64</v>
      </c>
      <c r="F37" s="206" t="s">
        <v>24</v>
      </c>
      <c r="G37" s="206" t="s">
        <v>24</v>
      </c>
      <c r="H37" s="206" t="s">
        <v>24</v>
      </c>
      <c r="I37" s="206" t="s">
        <v>24</v>
      </c>
      <c r="J37" s="8">
        <v>19822.076000000001</v>
      </c>
      <c r="K37" s="9" t="s">
        <v>25</v>
      </c>
      <c r="L37" s="10">
        <v>4</v>
      </c>
      <c r="M37" s="11">
        <v>77.599999999999994</v>
      </c>
      <c r="N37" s="12" t="s">
        <v>29</v>
      </c>
      <c r="O37" s="13">
        <v>4.0059999999999998E-2</v>
      </c>
      <c r="P37" s="9" t="s">
        <v>26</v>
      </c>
      <c r="Q37" s="14" t="s">
        <v>41</v>
      </c>
      <c r="R37" s="10" t="s">
        <v>29</v>
      </c>
      <c r="S37" s="15">
        <v>1</v>
      </c>
      <c r="T37" s="15">
        <v>0</v>
      </c>
      <c r="U37" s="16">
        <v>61620</v>
      </c>
      <c r="V37" s="17" t="str">
        <f>IF(($U$36+$U$37)&lt;50000,"A",IF(($U$36+$U$37)&lt;500000,"B",IF(($U$36+$U$37)&gt;500000,"C")))</f>
        <v>B</v>
      </c>
      <c r="W37" s="18" t="str">
        <f>IF(($U$36+$U$37)&lt;25000,"TAIP",IF(($U$36+$U$37)&gt;25000,"NE",))</f>
        <v>NE</v>
      </c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</row>
    <row r="38" spans="1:72" s="21" customFormat="1" ht="30" customHeight="1" x14ac:dyDescent="0.2">
      <c r="A38" s="116" t="s">
        <v>279</v>
      </c>
      <c r="B38" s="165" t="s">
        <v>76</v>
      </c>
      <c r="C38" s="122" t="s">
        <v>77</v>
      </c>
      <c r="D38" s="23" t="s">
        <v>33</v>
      </c>
      <c r="E38" s="24" t="s">
        <v>34</v>
      </c>
      <c r="F38" s="25" t="s">
        <v>24</v>
      </c>
      <c r="G38" s="25" t="s">
        <v>24</v>
      </c>
      <c r="H38" s="25" t="s">
        <v>24</v>
      </c>
      <c r="I38" s="25" t="s">
        <v>24</v>
      </c>
      <c r="J38" s="110">
        <v>2340.3000000000002</v>
      </c>
      <c r="K38" s="26" t="s">
        <v>353</v>
      </c>
      <c r="L38" s="27">
        <v>3</v>
      </c>
      <c r="M38" s="28">
        <v>55.104100000000003</v>
      </c>
      <c r="N38" s="29">
        <v>3</v>
      </c>
      <c r="O38" s="30">
        <v>3.3732699999999997E-2</v>
      </c>
      <c r="P38" s="26" t="s">
        <v>294</v>
      </c>
      <c r="Q38" s="29" t="s">
        <v>41</v>
      </c>
      <c r="R38" s="27" t="s">
        <v>38</v>
      </c>
      <c r="S38" s="28">
        <v>1</v>
      </c>
      <c r="T38" s="28">
        <v>0</v>
      </c>
      <c r="U38" s="110">
        <v>4350.2</v>
      </c>
      <c r="V38" s="31" t="str">
        <f>IF(($U$38+$U$39+$U$40)&lt;50000,"A",IF(($U$38+$U$39+$U$40)&lt;500000,"B",IF(($U$38+$U$39+$U$40)&gt;500000,"C")))</f>
        <v>A</v>
      </c>
      <c r="W38" s="68" t="str">
        <f>IF(($U$38+$U$39+$U$40)&lt;25000,"TAIP",IF(($U$38+$U$39+$U$40)&gt;25000,"NE",))</f>
        <v>TAIP</v>
      </c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</row>
    <row r="39" spans="1:72" s="21" customFormat="1" ht="30" customHeight="1" x14ac:dyDescent="0.2">
      <c r="A39" s="116" t="s">
        <v>279</v>
      </c>
      <c r="B39" s="175" t="s">
        <v>76</v>
      </c>
      <c r="C39" s="122" t="s">
        <v>77</v>
      </c>
      <c r="D39" s="122" t="s">
        <v>33</v>
      </c>
      <c r="E39" s="24" t="s">
        <v>64</v>
      </c>
      <c r="F39" s="25" t="s">
        <v>24</v>
      </c>
      <c r="G39" s="25" t="s">
        <v>24</v>
      </c>
      <c r="H39" s="25" t="s">
        <v>24</v>
      </c>
      <c r="I39" s="25" t="s">
        <v>24</v>
      </c>
      <c r="J39" s="110">
        <v>472.77499999999998</v>
      </c>
      <c r="K39" s="26" t="s">
        <v>25</v>
      </c>
      <c r="L39" s="27">
        <v>4</v>
      </c>
      <c r="M39" s="28">
        <v>77.599999999999994</v>
      </c>
      <c r="N39" s="29" t="s">
        <v>29</v>
      </c>
      <c r="O39" s="30">
        <v>4.0059999999999998E-2</v>
      </c>
      <c r="P39" s="26" t="s">
        <v>26</v>
      </c>
      <c r="Q39" s="29" t="s">
        <v>41</v>
      </c>
      <c r="R39" s="27" t="s">
        <v>29</v>
      </c>
      <c r="S39" s="28">
        <v>1</v>
      </c>
      <c r="T39" s="28">
        <v>0</v>
      </c>
      <c r="U39" s="110">
        <v>1469.7</v>
      </c>
      <c r="V39" s="31" t="str">
        <f>IF(($U$38+$U$39+$U$40)&lt;50000,"A",IF(($U$38+$U$39+$U$40)&lt;500000,"B",IF(($U$38+$U$39+$U$40)&gt;500000,"C")))</f>
        <v>A</v>
      </c>
      <c r="W39" s="68" t="str">
        <f>IF(($U$38+$U$39+$U$40)&lt;25000,"TAIP",IF(($U$38+$U$39+$U$40)&gt;25000,"NE",))</f>
        <v>TAIP</v>
      </c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</row>
    <row r="40" spans="1:72" s="21" customFormat="1" ht="30" customHeight="1" x14ac:dyDescent="0.2">
      <c r="A40" s="116" t="s">
        <v>279</v>
      </c>
      <c r="B40" s="166" t="s">
        <v>76</v>
      </c>
      <c r="C40" s="34" t="s">
        <v>77</v>
      </c>
      <c r="D40" s="34" t="s">
        <v>33</v>
      </c>
      <c r="E40" s="24" t="s">
        <v>78</v>
      </c>
      <c r="F40" s="25" t="s">
        <v>24</v>
      </c>
      <c r="G40" s="25" t="s">
        <v>24</v>
      </c>
      <c r="H40" s="25" t="s">
        <v>24</v>
      </c>
      <c r="I40" s="25" t="s">
        <v>24</v>
      </c>
      <c r="J40" s="110">
        <v>18427.418000000001</v>
      </c>
      <c r="K40" s="26" t="s">
        <v>25</v>
      </c>
      <c r="L40" s="27" t="s">
        <v>24</v>
      </c>
      <c r="M40" s="28">
        <v>0</v>
      </c>
      <c r="N40" s="29" t="s">
        <v>24</v>
      </c>
      <c r="O40" s="30">
        <v>1.5599999999999999E-2</v>
      </c>
      <c r="P40" s="26" t="s">
        <v>26</v>
      </c>
      <c r="Q40" s="29" t="s">
        <v>41</v>
      </c>
      <c r="R40" s="27" t="s">
        <v>24</v>
      </c>
      <c r="S40" s="28">
        <v>1</v>
      </c>
      <c r="T40" s="28">
        <v>1</v>
      </c>
      <c r="U40" s="110">
        <v>0</v>
      </c>
      <c r="V40" s="31" t="str">
        <f>IF(($U$38+$U$39+$U$40)&lt;50000,"A",IF(($U$38+$U$39+$U$40)&lt;500000,"B",IF(($U$38+$U$39+$U$40)&gt;500000,"C")))</f>
        <v>A</v>
      </c>
      <c r="W40" s="68" t="str">
        <f>IF(($U$38+$U$39+$U$40)&lt;25000,"TAIP",IF(($U$38+$U$39+$U$40)&gt;25000,"NE",))</f>
        <v>TAIP</v>
      </c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</row>
    <row r="41" spans="1:72" s="21" customFormat="1" ht="30" customHeight="1" x14ac:dyDescent="0.2">
      <c r="A41" s="116" t="s">
        <v>279</v>
      </c>
      <c r="B41" s="164" t="s">
        <v>79</v>
      </c>
      <c r="C41" s="107" t="s">
        <v>80</v>
      </c>
      <c r="D41" s="5" t="s">
        <v>33</v>
      </c>
      <c r="E41" s="7" t="s">
        <v>34</v>
      </c>
      <c r="F41" s="206" t="s">
        <v>24</v>
      </c>
      <c r="G41" s="206" t="s">
        <v>24</v>
      </c>
      <c r="H41" s="206" t="s">
        <v>24</v>
      </c>
      <c r="I41" s="206" t="s">
        <v>24</v>
      </c>
      <c r="J41" s="8">
        <v>32.707000000000001</v>
      </c>
      <c r="K41" s="9" t="s">
        <v>353</v>
      </c>
      <c r="L41" s="10">
        <v>4</v>
      </c>
      <c r="M41" s="11">
        <v>55.218000000000004</v>
      </c>
      <c r="N41" s="12">
        <v>3</v>
      </c>
      <c r="O41" s="13">
        <v>3.3900199999999998E-2</v>
      </c>
      <c r="P41" s="9" t="s">
        <v>294</v>
      </c>
      <c r="Q41" s="14" t="s">
        <v>41</v>
      </c>
      <c r="R41" s="10" t="s">
        <v>38</v>
      </c>
      <c r="S41" s="15">
        <v>1</v>
      </c>
      <c r="T41" s="15">
        <v>0</v>
      </c>
      <c r="U41" s="16">
        <v>61.2</v>
      </c>
      <c r="V41" s="17" t="str">
        <f>IF((U41)&lt;50000,"A",IF((U41)&lt;500000,"B",IF((U41)&gt;500000,"C")))</f>
        <v>A</v>
      </c>
      <c r="W41" s="18" t="str">
        <f>IF((U41)&lt;25000,"TAIP",IF((U41)&gt;25000,"NE",))</f>
        <v>TAIP</v>
      </c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</row>
    <row r="42" spans="1:72" s="21" customFormat="1" ht="30" customHeight="1" x14ac:dyDescent="0.2">
      <c r="A42" s="116" t="s">
        <v>279</v>
      </c>
      <c r="B42" s="170" t="s">
        <v>81</v>
      </c>
      <c r="C42" s="49" t="s">
        <v>82</v>
      </c>
      <c r="D42" s="27" t="s">
        <v>33</v>
      </c>
      <c r="E42" s="35" t="s">
        <v>34</v>
      </c>
      <c r="F42" s="25" t="s">
        <v>24</v>
      </c>
      <c r="G42" s="25" t="s">
        <v>24</v>
      </c>
      <c r="H42" s="25" t="s">
        <v>24</v>
      </c>
      <c r="I42" s="25" t="s">
        <v>24</v>
      </c>
      <c r="J42" s="110">
        <v>2330.1080000000002</v>
      </c>
      <c r="K42" s="26" t="s">
        <v>353</v>
      </c>
      <c r="L42" s="27">
        <v>4</v>
      </c>
      <c r="M42" s="28">
        <v>54.979300000000002</v>
      </c>
      <c r="N42" s="29">
        <v>3</v>
      </c>
      <c r="O42" s="30">
        <v>3.3657800000000002E-2</v>
      </c>
      <c r="P42" s="26" t="s">
        <v>36</v>
      </c>
      <c r="Q42" s="29" t="s">
        <v>41</v>
      </c>
      <c r="R42" s="27" t="s">
        <v>38</v>
      </c>
      <c r="S42" s="28">
        <v>1</v>
      </c>
      <c r="T42" s="28">
        <v>0</v>
      </c>
      <c r="U42" s="110">
        <v>4311.8</v>
      </c>
      <c r="V42" s="31" t="str">
        <f>IF((U42)&lt;50000,"A",IF((U42)&lt;500000,"B",IF((U42)&gt;500000,"C")))</f>
        <v>A</v>
      </c>
      <c r="W42" s="68" t="str">
        <f>IF((U42)&lt;25000,"TAIP",IF((U42)&gt;25000,"NE",))</f>
        <v>TAIP</v>
      </c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</row>
    <row r="43" spans="1:72" s="21" customFormat="1" ht="30" customHeight="1" x14ac:dyDescent="0.2">
      <c r="A43" s="116" t="s">
        <v>279</v>
      </c>
      <c r="B43" s="164" t="s">
        <v>83</v>
      </c>
      <c r="C43" s="108" t="s">
        <v>84</v>
      </c>
      <c r="D43" s="5" t="s">
        <v>33</v>
      </c>
      <c r="E43" s="7" t="s">
        <v>34</v>
      </c>
      <c r="F43" s="206" t="s">
        <v>24</v>
      </c>
      <c r="G43" s="206" t="s">
        <v>24</v>
      </c>
      <c r="H43" s="206" t="s">
        <v>24</v>
      </c>
      <c r="I43" s="206" t="s">
        <v>24</v>
      </c>
      <c r="J43" s="8">
        <v>0.123</v>
      </c>
      <c r="K43" s="9" t="s">
        <v>353</v>
      </c>
      <c r="L43" s="10">
        <v>2</v>
      </c>
      <c r="M43" s="11">
        <v>55.23</v>
      </c>
      <c r="N43" s="12" t="s">
        <v>29</v>
      </c>
      <c r="O43" s="13">
        <v>3.3489999999999999E-2</v>
      </c>
      <c r="P43" s="9" t="s">
        <v>294</v>
      </c>
      <c r="Q43" s="14" t="s">
        <v>37</v>
      </c>
      <c r="R43" s="10" t="s">
        <v>29</v>
      </c>
      <c r="S43" s="15">
        <v>1</v>
      </c>
      <c r="T43" s="15">
        <v>0</v>
      </c>
      <c r="U43" s="16">
        <v>0.2</v>
      </c>
      <c r="V43" s="17" t="str">
        <f>IF(($U$43+$U$44+$U$45)&lt;50000,"A",IF(($U$43+$U$44+$U$45)&lt;500000,"B",IF(($U$43+$U$44+$U$45)&gt;500000,"C")))</f>
        <v>A</v>
      </c>
      <c r="W43" s="18" t="str">
        <f>IF(($U$43+$U$44+$U$45)&lt;25000,"TAIP",IF(($U$43+$U$44+$U$45)&gt;25000,"NE",))</f>
        <v>TAIP</v>
      </c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</row>
    <row r="44" spans="1:72" s="21" customFormat="1" ht="30" customHeight="1" x14ac:dyDescent="0.2">
      <c r="A44" s="116" t="s">
        <v>279</v>
      </c>
      <c r="B44" s="164" t="s">
        <v>83</v>
      </c>
      <c r="C44" s="107" t="s">
        <v>84</v>
      </c>
      <c r="D44" s="5" t="s">
        <v>33</v>
      </c>
      <c r="E44" s="7" t="s">
        <v>85</v>
      </c>
      <c r="F44" s="206" t="s">
        <v>24</v>
      </c>
      <c r="G44" s="206" t="s">
        <v>24</v>
      </c>
      <c r="H44" s="206" t="s">
        <v>24</v>
      </c>
      <c r="I44" s="206" t="s">
        <v>24</v>
      </c>
      <c r="J44" s="8">
        <v>0</v>
      </c>
      <c r="K44" s="9" t="s">
        <v>25</v>
      </c>
      <c r="L44" s="10">
        <v>2</v>
      </c>
      <c r="M44" s="11">
        <v>72.89</v>
      </c>
      <c r="N44" s="12" t="s">
        <v>29</v>
      </c>
      <c r="O44" s="13">
        <v>4.3069999999999997E-2</v>
      </c>
      <c r="P44" s="9" t="s">
        <v>26</v>
      </c>
      <c r="Q44" s="14" t="s">
        <v>37</v>
      </c>
      <c r="R44" s="10" t="s">
        <v>29</v>
      </c>
      <c r="S44" s="15">
        <v>1</v>
      </c>
      <c r="T44" s="15">
        <v>0</v>
      </c>
      <c r="U44" s="16">
        <v>0</v>
      </c>
      <c r="V44" s="17" t="str">
        <f>IF(($U$43+$U$44+$U$45)&lt;50000,"A",IF(($U$43+$U$44+$U$45)&lt;500000,"B",IF(($U$43+$U$44+$U$45)&gt;500000,"C")))</f>
        <v>A</v>
      </c>
      <c r="W44" s="18" t="str">
        <f>IF(($U$43+$U$44+$U$45)&lt;25000,"TAIP",IF(($U$43+$U$44+$U$45)&gt;25000,"NE",))</f>
        <v>TAIP</v>
      </c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</row>
    <row r="45" spans="1:72" s="21" customFormat="1" ht="30" customHeight="1" x14ac:dyDescent="0.2">
      <c r="A45" s="116" t="s">
        <v>279</v>
      </c>
      <c r="B45" s="164" t="s">
        <v>83</v>
      </c>
      <c r="C45" s="51" t="s">
        <v>84</v>
      </c>
      <c r="D45" s="5" t="s">
        <v>33</v>
      </c>
      <c r="E45" s="7" t="s">
        <v>28</v>
      </c>
      <c r="F45" s="206" t="s">
        <v>24</v>
      </c>
      <c r="G45" s="206" t="s">
        <v>24</v>
      </c>
      <c r="H45" s="206" t="s">
        <v>24</v>
      </c>
      <c r="I45" s="206" t="s">
        <v>24</v>
      </c>
      <c r="J45" s="8">
        <v>295.16000000000003</v>
      </c>
      <c r="K45" s="9" t="s">
        <v>25</v>
      </c>
      <c r="L45" s="10">
        <v>1</v>
      </c>
      <c r="M45" s="11">
        <v>0</v>
      </c>
      <c r="N45" s="12" t="s">
        <v>29</v>
      </c>
      <c r="O45" s="13">
        <v>1.5599999999999999E-2</v>
      </c>
      <c r="P45" s="9" t="s">
        <v>26</v>
      </c>
      <c r="Q45" s="14" t="s">
        <v>37</v>
      </c>
      <c r="R45" s="10" t="s">
        <v>29</v>
      </c>
      <c r="S45" s="15">
        <v>1</v>
      </c>
      <c r="T45" s="15">
        <v>1</v>
      </c>
      <c r="U45" s="16">
        <v>0</v>
      </c>
      <c r="V45" s="17" t="str">
        <f>IF(($U$43+$U$44+$U$45)&lt;50000,"A",IF(($U$43+$U$44+$U$45)&lt;500000,"B",IF(($U$43+$U$44+$U$45)&gt;500000,"C")))</f>
        <v>A</v>
      </c>
      <c r="W45" s="18" t="str">
        <f>IF(($U$43+$U$44+$U$45)&lt;25000,"TAIP",IF(($U$43+$U$44+$U$45)&gt;25000,"NE",))</f>
        <v>TAIP</v>
      </c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</row>
    <row r="46" spans="1:72" s="32" customFormat="1" ht="30" customHeight="1" x14ac:dyDescent="0.2">
      <c r="A46" s="116" t="s">
        <v>279</v>
      </c>
      <c r="B46" s="165" t="s">
        <v>86</v>
      </c>
      <c r="C46" s="122" t="s">
        <v>87</v>
      </c>
      <c r="D46" s="23" t="s">
        <v>33</v>
      </c>
      <c r="E46" s="24" t="s">
        <v>88</v>
      </c>
      <c r="F46" s="25" t="s">
        <v>24</v>
      </c>
      <c r="G46" s="25" t="s">
        <v>24</v>
      </c>
      <c r="H46" s="25" t="s">
        <v>24</v>
      </c>
      <c r="I46" s="25" t="s">
        <v>24</v>
      </c>
      <c r="J46" s="110">
        <v>12037.8</v>
      </c>
      <c r="K46" s="26" t="s">
        <v>25</v>
      </c>
      <c r="L46" s="27">
        <v>4</v>
      </c>
      <c r="M46" s="28">
        <v>109.36</v>
      </c>
      <c r="N46" s="29">
        <v>3</v>
      </c>
      <c r="O46" s="30">
        <v>2.9760000000000002E-2</v>
      </c>
      <c r="P46" s="26" t="s">
        <v>26</v>
      </c>
      <c r="Q46" s="29" t="s">
        <v>55</v>
      </c>
      <c r="R46" s="27">
        <v>3</v>
      </c>
      <c r="S46" s="28">
        <v>1</v>
      </c>
      <c r="T46" s="28" t="s">
        <v>24</v>
      </c>
      <c r="U46" s="110">
        <v>39177.665326080001</v>
      </c>
      <c r="V46" s="31" t="str">
        <f>IF(($U$46+$U$47+$U$48+$U$49)&lt;50000,"A",IF(($U$46+$U$47+$U$48+$U$49)&lt;500000,"B",IF(($U$46+$U$47+$U$48+$U$49)&gt;500000,"C")))</f>
        <v>B</v>
      </c>
      <c r="W46" s="68" t="str">
        <f>IF(($U$46+$U$47+$U$48+$U$49)&lt;25000,"TAIP",IF(($U$46+$U$47+$U$48+$U$49)&gt;25000,"NE",))</f>
        <v>NE</v>
      </c>
    </row>
    <row r="47" spans="1:72" s="32" customFormat="1" ht="30" customHeight="1" x14ac:dyDescent="0.2">
      <c r="A47" s="116" t="s">
        <v>279</v>
      </c>
      <c r="B47" s="175" t="s">
        <v>86</v>
      </c>
      <c r="C47" s="122" t="s">
        <v>87</v>
      </c>
      <c r="D47" s="122" t="s">
        <v>33</v>
      </c>
      <c r="E47" s="24" t="s">
        <v>34</v>
      </c>
      <c r="F47" s="25" t="s">
        <v>24</v>
      </c>
      <c r="G47" s="25" t="s">
        <v>24</v>
      </c>
      <c r="H47" s="25" t="s">
        <v>24</v>
      </c>
      <c r="I47" s="25" t="s">
        <v>24</v>
      </c>
      <c r="J47" s="110">
        <v>2885.299</v>
      </c>
      <c r="K47" s="26" t="s">
        <v>25</v>
      </c>
      <c r="L47" s="27">
        <v>4</v>
      </c>
      <c r="M47" s="28">
        <v>55.23</v>
      </c>
      <c r="N47" s="29" t="s">
        <v>29</v>
      </c>
      <c r="O47" s="30">
        <v>3.3489999999999999E-2</v>
      </c>
      <c r="P47" s="26" t="s">
        <v>26</v>
      </c>
      <c r="Q47" s="29" t="s">
        <v>55</v>
      </c>
      <c r="R47" s="27" t="s">
        <v>29</v>
      </c>
      <c r="S47" s="28">
        <v>1</v>
      </c>
      <c r="T47" s="28" t="s">
        <v>24</v>
      </c>
      <c r="U47" s="110">
        <v>5336.8010856572992</v>
      </c>
      <c r="V47" s="31" t="str">
        <f>IF(($U$46+$U$47+$U$48+$U$49)&lt;50000,"A",IF(($U$46+$U$47+$U$48+$U$49)&lt;500000,"B",IF(($U$46+$U$47+$U$48+$U$49)&gt;500000,"C")))</f>
        <v>B</v>
      </c>
      <c r="W47" s="68" t="str">
        <f t="shared" ref="W47:W49" si="3">IF(($U$46+$U$47+$U$48+$U$49)&lt;25000,"TAIP",IF(($U$46+$U$47+$U$48+$U$49)&gt;25000,"NE",))</f>
        <v>NE</v>
      </c>
    </row>
    <row r="48" spans="1:72" s="32" customFormat="1" ht="30" customHeight="1" x14ac:dyDescent="0.2">
      <c r="A48" s="116" t="s">
        <v>279</v>
      </c>
      <c r="B48" s="175" t="s">
        <v>86</v>
      </c>
      <c r="C48" s="122" t="s">
        <v>87</v>
      </c>
      <c r="D48" s="34" t="s">
        <v>33</v>
      </c>
      <c r="E48" s="24" t="s">
        <v>89</v>
      </c>
      <c r="F48" s="25" t="s">
        <v>24</v>
      </c>
      <c r="G48" s="25" t="s">
        <v>24</v>
      </c>
      <c r="H48" s="25" t="s">
        <v>24</v>
      </c>
      <c r="I48" s="25" t="s">
        <v>24</v>
      </c>
      <c r="J48" s="110">
        <v>334.26799999999997</v>
      </c>
      <c r="K48" s="26" t="s">
        <v>25</v>
      </c>
      <c r="L48" s="27">
        <v>4</v>
      </c>
      <c r="M48" s="28">
        <v>113.63</v>
      </c>
      <c r="N48" s="29">
        <v>3</v>
      </c>
      <c r="O48" s="30">
        <v>2.0279999999999999E-2</v>
      </c>
      <c r="P48" s="26" t="s">
        <v>26</v>
      </c>
      <c r="Q48" s="29" t="s">
        <v>55</v>
      </c>
      <c r="R48" s="27">
        <v>3</v>
      </c>
      <c r="S48" s="28">
        <v>1</v>
      </c>
      <c r="T48" s="28" t="s">
        <v>24</v>
      </c>
      <c r="U48" s="110">
        <v>770.29266119519991</v>
      </c>
      <c r="V48" s="31" t="str">
        <f>IF(($U$46+$U$47+$U$48+$U$49)&lt;50000,"A",IF(($U$46+$U$47+$U$48+$U$49)&lt;500000,"B",IF(($U$46+$U$47+$U$48+$U$49)&gt;500000,"C")))</f>
        <v>B</v>
      </c>
      <c r="W48" s="68" t="str">
        <f t="shared" si="3"/>
        <v>NE</v>
      </c>
    </row>
    <row r="49" spans="1:470" s="32" customFormat="1" ht="30" customHeight="1" x14ac:dyDescent="0.2">
      <c r="A49" s="116" t="s">
        <v>279</v>
      </c>
      <c r="B49" s="166" t="s">
        <v>86</v>
      </c>
      <c r="C49" s="122" t="s">
        <v>87</v>
      </c>
      <c r="D49" s="118" t="s">
        <v>90</v>
      </c>
      <c r="E49" s="35" t="s">
        <v>91</v>
      </c>
      <c r="F49" s="25"/>
      <c r="G49" s="25"/>
      <c r="H49" s="25"/>
      <c r="I49" s="25"/>
      <c r="J49" s="110">
        <v>25313.29</v>
      </c>
      <c r="K49" s="26" t="s">
        <v>25</v>
      </c>
      <c r="L49" s="27">
        <v>2</v>
      </c>
      <c r="M49" s="28">
        <v>0.44514999999999999</v>
      </c>
      <c r="N49" s="29">
        <v>2</v>
      </c>
      <c r="O49" s="30" t="s">
        <v>24</v>
      </c>
      <c r="P49" s="26" t="s">
        <v>24</v>
      </c>
      <c r="Q49" s="29" t="s">
        <v>344</v>
      </c>
      <c r="R49" s="27" t="s">
        <v>24</v>
      </c>
      <c r="S49" s="28">
        <v>1</v>
      </c>
      <c r="T49" s="28" t="s">
        <v>24</v>
      </c>
      <c r="U49" s="110">
        <v>11268.2110435</v>
      </c>
      <c r="V49" s="31" t="str">
        <f>IF(($U$46+$U$47+$U$48+$U$49)&lt;50000,"A",IF(($U$46+$U$47+$U$48+$U$49)&lt;500000,"B",IF(($U$46+$U$47+$U$48+$U$49)&gt;500000,"C")))</f>
        <v>B</v>
      </c>
      <c r="W49" s="68" t="str">
        <f t="shared" si="3"/>
        <v>NE</v>
      </c>
    </row>
    <row r="50" spans="1:470" s="32" customFormat="1" ht="30" customHeight="1" x14ac:dyDescent="0.2">
      <c r="A50" s="116" t="s">
        <v>279</v>
      </c>
      <c r="B50" s="164" t="s">
        <v>92</v>
      </c>
      <c r="C50" s="108" t="s">
        <v>93</v>
      </c>
      <c r="D50" s="5" t="s">
        <v>33</v>
      </c>
      <c r="E50" s="7" t="s">
        <v>34</v>
      </c>
      <c r="F50" s="206" t="s">
        <v>24</v>
      </c>
      <c r="G50" s="206" t="s">
        <v>24</v>
      </c>
      <c r="H50" s="206" t="s">
        <v>24</v>
      </c>
      <c r="I50" s="206" t="s">
        <v>24</v>
      </c>
      <c r="J50" s="8">
        <v>115.447</v>
      </c>
      <c r="K50" s="9" t="s">
        <v>353</v>
      </c>
      <c r="L50" s="10">
        <v>2</v>
      </c>
      <c r="M50" s="11">
        <v>55.23</v>
      </c>
      <c r="N50" s="12" t="s">
        <v>29</v>
      </c>
      <c r="O50" s="13">
        <v>3.3489999999999999E-2</v>
      </c>
      <c r="P50" s="9" t="s">
        <v>294</v>
      </c>
      <c r="Q50" s="14" t="s">
        <v>41</v>
      </c>
      <c r="R50" s="10" t="s">
        <v>29</v>
      </c>
      <c r="S50" s="15">
        <v>1</v>
      </c>
      <c r="T50" s="15">
        <v>0</v>
      </c>
      <c r="U50" s="16">
        <v>213.53685525689997</v>
      </c>
      <c r="V50" s="17" t="str">
        <f>IF(($U$50+$U$51)&lt;50000,"A",IF(($U$50+$U$51)&lt;500000,"B",IF(($U$50+$U$51)&gt;500000,"C")))</f>
        <v>A</v>
      </c>
      <c r="W50" s="18" t="str">
        <f>IF(($U$50+$U$51)&lt;25000,"TAIP",IF(($U$50+$U$51)&gt;25000,"NE",))</f>
        <v>TAIP</v>
      </c>
    </row>
    <row r="51" spans="1:470" s="21" customFormat="1" ht="30" customHeight="1" x14ac:dyDescent="0.2">
      <c r="A51" s="116" t="s">
        <v>279</v>
      </c>
      <c r="B51" s="164" t="s">
        <v>92</v>
      </c>
      <c r="C51" s="51" t="s">
        <v>93</v>
      </c>
      <c r="D51" s="5" t="s">
        <v>33</v>
      </c>
      <c r="E51" s="7" t="s">
        <v>28</v>
      </c>
      <c r="F51" s="206" t="s">
        <v>24</v>
      </c>
      <c r="G51" s="206" t="s">
        <v>24</v>
      </c>
      <c r="H51" s="206" t="s">
        <v>24</v>
      </c>
      <c r="I51" s="206" t="s">
        <v>24</v>
      </c>
      <c r="J51" s="8">
        <v>8778.6290000000008</v>
      </c>
      <c r="K51" s="9" t="s">
        <v>25</v>
      </c>
      <c r="L51" s="10">
        <v>1</v>
      </c>
      <c r="M51" s="11">
        <v>0</v>
      </c>
      <c r="N51" s="12">
        <v>1</v>
      </c>
      <c r="O51" s="13">
        <v>1.5599999999999999E-2</v>
      </c>
      <c r="P51" s="9" t="s">
        <v>26</v>
      </c>
      <c r="Q51" s="14" t="s">
        <v>41</v>
      </c>
      <c r="R51" s="10">
        <v>1</v>
      </c>
      <c r="S51" s="15">
        <v>1</v>
      </c>
      <c r="T51" s="15">
        <v>1</v>
      </c>
      <c r="U51" s="16">
        <v>0</v>
      </c>
      <c r="V51" s="17" t="str">
        <f>IF(($U$50+$U$51)&lt;50000,"A",IF(($U$50+$U$51)&lt;500000,"B",IF(($U$50+$U$51)&gt;500000,"C")))</f>
        <v>A</v>
      </c>
      <c r="W51" s="18" t="str">
        <f>IF(($U$50+$U$51)&lt;25000,"TAIP",IF(($U$50+$U$51)&gt;25000,"NE",))</f>
        <v>TAIP</v>
      </c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</row>
    <row r="52" spans="1:470" s="38" customFormat="1" ht="30" customHeight="1" thickBot="1" x14ac:dyDescent="0.25">
      <c r="A52" s="172" t="s">
        <v>279</v>
      </c>
      <c r="B52" s="176" t="s">
        <v>94</v>
      </c>
      <c r="C52" s="177" t="s">
        <v>95</v>
      </c>
      <c r="D52" s="93" t="s">
        <v>33</v>
      </c>
      <c r="E52" s="94" t="s">
        <v>34</v>
      </c>
      <c r="F52" s="95" t="s">
        <v>24</v>
      </c>
      <c r="G52" s="95" t="s">
        <v>24</v>
      </c>
      <c r="H52" s="95" t="s">
        <v>24</v>
      </c>
      <c r="I52" s="95" t="s">
        <v>24</v>
      </c>
      <c r="J52" s="112">
        <v>180.38499999999999</v>
      </c>
      <c r="K52" s="96" t="s">
        <v>353</v>
      </c>
      <c r="L52" s="93">
        <v>2</v>
      </c>
      <c r="M52" s="97">
        <v>55.23</v>
      </c>
      <c r="N52" s="98" t="s">
        <v>29</v>
      </c>
      <c r="O52" s="99">
        <v>3.3489999999999999E-2</v>
      </c>
      <c r="P52" s="96" t="s">
        <v>316</v>
      </c>
      <c r="Q52" s="98" t="s">
        <v>55</v>
      </c>
      <c r="R52" s="93" t="s">
        <v>29</v>
      </c>
      <c r="S52" s="97">
        <v>1</v>
      </c>
      <c r="T52" s="97" t="s">
        <v>24</v>
      </c>
      <c r="U52" s="112">
        <v>333.64960228949997</v>
      </c>
      <c r="V52" s="100" t="str">
        <f>IF((U52)&lt;50000,"A",IF((U52)&lt;500000,"B",IF((U52)&gt;500000,"C")))</f>
        <v>A</v>
      </c>
      <c r="W52" s="101" t="str">
        <f>IF((U52)&lt;25000,"TAIP",IF((U52)&gt;25000,"NE",))</f>
        <v>TAIP</v>
      </c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  <c r="HH52" s="37"/>
      <c r="HI52" s="37"/>
      <c r="HJ52" s="37"/>
      <c r="HK52" s="37"/>
      <c r="HL52" s="37"/>
      <c r="HM52" s="37"/>
      <c r="HN52" s="37"/>
      <c r="HO52" s="37"/>
      <c r="HP52" s="37"/>
      <c r="HQ52" s="37"/>
      <c r="HR52" s="37"/>
      <c r="HS52" s="37"/>
      <c r="HT52" s="37"/>
      <c r="HU52" s="37"/>
      <c r="HV52" s="37"/>
      <c r="HW52" s="37"/>
      <c r="HX52" s="37"/>
      <c r="HY52" s="37"/>
      <c r="HZ52" s="37"/>
      <c r="IA52" s="37"/>
      <c r="IB52" s="37"/>
      <c r="IC52" s="37"/>
      <c r="ID52" s="37"/>
      <c r="IE52" s="37"/>
      <c r="IF52" s="37"/>
      <c r="IG52" s="37"/>
      <c r="IH52" s="37"/>
      <c r="II52" s="37"/>
      <c r="IJ52" s="37"/>
      <c r="IK52" s="37"/>
      <c r="IL52" s="37"/>
      <c r="IM52" s="37"/>
      <c r="IN52" s="37"/>
      <c r="IO52" s="37"/>
      <c r="IP52" s="37"/>
      <c r="IQ52" s="37"/>
      <c r="IR52" s="37"/>
      <c r="IS52" s="37"/>
      <c r="IT52" s="37"/>
      <c r="IU52" s="37"/>
      <c r="IV52" s="37"/>
      <c r="IW52" s="37"/>
      <c r="IX52" s="37"/>
      <c r="IY52" s="37"/>
      <c r="IZ52" s="37"/>
      <c r="JA52" s="37"/>
      <c r="JB52" s="37"/>
      <c r="JC52" s="37"/>
      <c r="JD52" s="37"/>
      <c r="JE52" s="37"/>
      <c r="JF52" s="37"/>
      <c r="JG52" s="37"/>
      <c r="JH52" s="37"/>
      <c r="JI52" s="37"/>
      <c r="JJ52" s="37"/>
      <c r="JK52" s="37"/>
      <c r="JL52" s="37"/>
      <c r="JM52" s="37"/>
      <c r="JN52" s="37"/>
      <c r="JO52" s="37"/>
      <c r="JP52" s="37"/>
      <c r="JQ52" s="37"/>
      <c r="JR52" s="37"/>
      <c r="JS52" s="37"/>
      <c r="JT52" s="37"/>
      <c r="JU52" s="37"/>
      <c r="JV52" s="37"/>
      <c r="JW52" s="37"/>
      <c r="JX52" s="37"/>
      <c r="JY52" s="37"/>
      <c r="JZ52" s="37"/>
      <c r="KA52" s="37"/>
      <c r="KB52" s="37"/>
      <c r="KC52" s="37"/>
      <c r="KD52" s="37"/>
      <c r="KE52" s="37"/>
      <c r="KF52" s="37"/>
      <c r="KG52" s="37"/>
      <c r="KH52" s="37"/>
      <c r="KI52" s="37"/>
      <c r="KJ52" s="37"/>
      <c r="KK52" s="37"/>
      <c r="KL52" s="37"/>
      <c r="KM52" s="37"/>
      <c r="KN52" s="37"/>
      <c r="KO52" s="37"/>
      <c r="KP52" s="37"/>
      <c r="KQ52" s="37"/>
      <c r="KR52" s="37"/>
      <c r="KS52" s="37"/>
      <c r="KT52" s="37"/>
      <c r="KU52" s="37"/>
      <c r="KV52" s="37"/>
      <c r="KW52" s="37"/>
      <c r="KX52" s="37"/>
      <c r="KY52" s="37"/>
      <c r="KZ52" s="37"/>
      <c r="LA52" s="37"/>
      <c r="LB52" s="37"/>
      <c r="LC52" s="37"/>
      <c r="LD52" s="37"/>
      <c r="LE52" s="37"/>
      <c r="LF52" s="37"/>
      <c r="LG52" s="37"/>
      <c r="LH52" s="37"/>
      <c r="LI52" s="37"/>
      <c r="LJ52" s="37"/>
      <c r="LK52" s="37"/>
      <c r="LL52" s="37"/>
      <c r="LM52" s="37"/>
      <c r="LN52" s="37"/>
      <c r="LO52" s="37"/>
      <c r="LP52" s="37"/>
      <c r="LQ52" s="37"/>
      <c r="LR52" s="37"/>
      <c r="LS52" s="37"/>
      <c r="LT52" s="37"/>
      <c r="LU52" s="37"/>
      <c r="LV52" s="37"/>
      <c r="LW52" s="37"/>
      <c r="LX52" s="37"/>
      <c r="LY52" s="37"/>
      <c r="LZ52" s="37"/>
      <c r="MA52" s="37"/>
      <c r="MB52" s="37"/>
      <c r="MC52" s="37"/>
      <c r="MD52" s="37"/>
      <c r="ME52" s="37"/>
      <c r="MF52" s="37"/>
      <c r="MG52" s="37"/>
      <c r="MH52" s="37"/>
      <c r="MI52" s="37"/>
      <c r="MJ52" s="37"/>
      <c r="MK52" s="37"/>
      <c r="ML52" s="37"/>
      <c r="MM52" s="37"/>
      <c r="MN52" s="37"/>
      <c r="MO52" s="37"/>
      <c r="MP52" s="37"/>
      <c r="MQ52" s="37"/>
      <c r="MR52" s="37"/>
      <c r="MS52" s="37"/>
      <c r="MT52" s="37"/>
      <c r="MU52" s="37"/>
      <c r="MV52" s="37"/>
      <c r="MW52" s="37"/>
      <c r="MX52" s="37"/>
      <c r="MY52" s="37"/>
      <c r="MZ52" s="37"/>
      <c r="NA52" s="37"/>
      <c r="NB52" s="37"/>
      <c r="NC52" s="37"/>
      <c r="ND52" s="37"/>
      <c r="NE52" s="37"/>
      <c r="NF52" s="37"/>
      <c r="NG52" s="37"/>
      <c r="NH52" s="37"/>
      <c r="NI52" s="37"/>
      <c r="NJ52" s="37"/>
      <c r="NK52" s="37"/>
      <c r="NL52" s="37"/>
      <c r="NM52" s="37"/>
      <c r="NN52" s="37"/>
      <c r="NO52" s="37"/>
      <c r="NP52" s="37"/>
      <c r="NQ52" s="37"/>
      <c r="NR52" s="37"/>
      <c r="NS52" s="37"/>
      <c r="NT52" s="37"/>
      <c r="NU52" s="37"/>
      <c r="NV52" s="37"/>
      <c r="NW52" s="37"/>
      <c r="NX52" s="37"/>
      <c r="NY52" s="37"/>
      <c r="NZ52" s="37"/>
      <c r="OA52" s="37"/>
      <c r="OB52" s="37"/>
      <c r="OC52" s="37"/>
      <c r="OD52" s="37"/>
      <c r="OE52" s="37"/>
      <c r="OF52" s="37"/>
      <c r="OG52" s="37"/>
      <c r="OH52" s="37"/>
      <c r="OI52" s="37"/>
      <c r="OJ52" s="37"/>
      <c r="OK52" s="37"/>
      <c r="OL52" s="37"/>
      <c r="OM52" s="37"/>
      <c r="ON52" s="37"/>
      <c r="OO52" s="37"/>
      <c r="OP52" s="37"/>
      <c r="OQ52" s="37"/>
      <c r="OR52" s="37"/>
      <c r="OS52" s="37"/>
      <c r="OT52" s="37"/>
      <c r="OU52" s="37"/>
      <c r="OV52" s="37"/>
      <c r="OW52" s="37"/>
      <c r="OX52" s="37"/>
      <c r="OY52" s="37"/>
      <c r="OZ52" s="37"/>
      <c r="PA52" s="37"/>
      <c r="PB52" s="37"/>
      <c r="PC52" s="37"/>
      <c r="PD52" s="37"/>
      <c r="PE52" s="37"/>
      <c r="PF52" s="37"/>
      <c r="PG52" s="37"/>
      <c r="PH52" s="37"/>
      <c r="PI52" s="37"/>
      <c r="PJ52" s="37"/>
      <c r="PK52" s="37"/>
      <c r="PL52" s="37"/>
      <c r="PM52" s="37"/>
      <c r="PN52" s="37"/>
      <c r="PO52" s="37"/>
      <c r="PP52" s="37"/>
      <c r="PQ52" s="37"/>
      <c r="PR52" s="37"/>
      <c r="PS52" s="37"/>
      <c r="PT52" s="37"/>
      <c r="PU52" s="37"/>
      <c r="PV52" s="37"/>
      <c r="PW52" s="37"/>
      <c r="PX52" s="37"/>
      <c r="PY52" s="37"/>
      <c r="PZ52" s="37"/>
      <c r="QA52" s="37"/>
      <c r="QB52" s="37"/>
      <c r="QC52" s="37"/>
      <c r="QD52" s="37"/>
      <c r="QE52" s="37"/>
      <c r="QF52" s="37"/>
      <c r="QG52" s="37"/>
      <c r="QH52" s="37"/>
      <c r="QI52" s="37"/>
      <c r="QJ52" s="37"/>
      <c r="QK52" s="37"/>
      <c r="QL52" s="37"/>
      <c r="QM52" s="37"/>
      <c r="QN52" s="37"/>
      <c r="QO52" s="37"/>
      <c r="QP52" s="37"/>
      <c r="QQ52" s="37"/>
      <c r="QR52" s="37"/>
      <c r="QS52" s="37"/>
      <c r="QT52" s="37"/>
      <c r="QU52" s="37"/>
      <c r="QV52" s="37"/>
      <c r="QW52" s="37"/>
      <c r="QX52" s="37"/>
      <c r="QY52" s="37"/>
      <c r="QZ52" s="37"/>
      <c r="RA52" s="37"/>
      <c r="RB52" s="37"/>
    </row>
    <row r="53" spans="1:470" s="32" customFormat="1" ht="30" customHeight="1" x14ac:dyDescent="0.2">
      <c r="A53" s="178" t="s">
        <v>282</v>
      </c>
      <c r="B53" s="163" t="s">
        <v>96</v>
      </c>
      <c r="C53" s="106" t="s">
        <v>97</v>
      </c>
      <c r="D53" s="55" t="s">
        <v>33</v>
      </c>
      <c r="E53" s="56" t="s">
        <v>64</v>
      </c>
      <c r="F53" s="205">
        <v>192.69</v>
      </c>
      <c r="G53" s="205">
        <v>109.41</v>
      </c>
      <c r="H53" s="205">
        <v>49.6</v>
      </c>
      <c r="I53" s="205">
        <v>0</v>
      </c>
      <c r="J53" s="57">
        <v>132.88</v>
      </c>
      <c r="K53" s="58" t="s">
        <v>25</v>
      </c>
      <c r="L53" s="59">
        <v>3</v>
      </c>
      <c r="M53" s="60">
        <v>77.599999999999994</v>
      </c>
      <c r="N53" s="61" t="s">
        <v>29</v>
      </c>
      <c r="O53" s="62">
        <v>4.0059999999999998E-2</v>
      </c>
      <c r="P53" s="58" t="s">
        <v>26</v>
      </c>
      <c r="Q53" s="63" t="s">
        <v>41</v>
      </c>
      <c r="R53" s="59" t="s">
        <v>29</v>
      </c>
      <c r="S53" s="64">
        <v>1</v>
      </c>
      <c r="T53" s="64" t="s">
        <v>24</v>
      </c>
      <c r="U53" s="65">
        <v>413.07820928000007</v>
      </c>
      <c r="V53" s="66" t="str">
        <f>IF(($U$53+$U$54+$U$55+$U$56)&lt;50000,"A",IF(($U$53+$U$54+$U$55+$U$56)&lt;500000,"B",IF(($U$53+$U$54+$U$55+$U$56)&gt;500000,"C")))</f>
        <v>A</v>
      </c>
      <c r="W53" s="67" t="str">
        <f>IF(($U$53+$U$54+$U$55+$U$56)&lt;25000,"TAIP",IF(($U$53+$U$54+$U$55+$U$56)&gt;25000,"NE",))</f>
        <v>TAIP</v>
      </c>
    </row>
    <row r="54" spans="1:470" s="32" customFormat="1" ht="30" customHeight="1" x14ac:dyDescent="0.2">
      <c r="A54" s="124" t="s">
        <v>282</v>
      </c>
      <c r="B54" s="164" t="s">
        <v>96</v>
      </c>
      <c r="C54" s="107" t="s">
        <v>97</v>
      </c>
      <c r="D54" s="5" t="s">
        <v>33</v>
      </c>
      <c r="E54" s="7" t="s">
        <v>85</v>
      </c>
      <c r="F54" s="206">
        <v>9.9450000000000003</v>
      </c>
      <c r="G54" s="206">
        <v>7.1189999999999998</v>
      </c>
      <c r="H54" s="206">
        <v>4.2629999999999999</v>
      </c>
      <c r="I54" s="206">
        <v>0</v>
      </c>
      <c r="J54" s="8">
        <v>7.0890000000000004</v>
      </c>
      <c r="K54" s="9" t="s">
        <v>25</v>
      </c>
      <c r="L54" s="10">
        <v>3</v>
      </c>
      <c r="M54" s="11">
        <v>72.89</v>
      </c>
      <c r="N54" s="12" t="s">
        <v>29</v>
      </c>
      <c r="O54" s="13">
        <v>4.3069999999999997E-2</v>
      </c>
      <c r="P54" s="9" t="s">
        <v>26</v>
      </c>
      <c r="Q54" s="14" t="s">
        <v>41</v>
      </c>
      <c r="R54" s="10" t="s">
        <v>29</v>
      </c>
      <c r="S54" s="15">
        <v>1</v>
      </c>
      <c r="T54" s="15" t="s">
        <v>24</v>
      </c>
      <c r="U54" s="16">
        <v>22.255010234699999</v>
      </c>
      <c r="V54" s="17" t="str">
        <f>IF(($U$53+$U$54+$U$55+$U$56)&lt;50000,"A",IF(($U$53+$U$54+$U$55+$U$56)&lt;500000,"B",IF(($U$53+$U$54+$U$55+$U$56)&gt;500000,"C")))</f>
        <v>A</v>
      </c>
      <c r="W54" s="18" t="str">
        <f t="shared" ref="W54:W56" si="4">IF(($U$53+$U$54+$U$55+$U$56)&lt;25000,"TAIP",IF(($U$53+$U$54+$U$55+$U$56)&gt;25000,"NE",))</f>
        <v>TAIP</v>
      </c>
    </row>
    <row r="55" spans="1:470" s="32" customFormat="1" ht="30" customHeight="1" x14ac:dyDescent="0.2">
      <c r="A55" s="124" t="s">
        <v>282</v>
      </c>
      <c r="B55" s="164" t="s">
        <v>96</v>
      </c>
      <c r="C55" s="107" t="s">
        <v>97</v>
      </c>
      <c r="D55" s="5" t="s">
        <v>33</v>
      </c>
      <c r="E55" s="7" t="s">
        <v>44</v>
      </c>
      <c r="F55" s="206">
        <v>0</v>
      </c>
      <c r="G55" s="206">
        <v>0</v>
      </c>
      <c r="H55" s="206">
        <v>1060.48</v>
      </c>
      <c r="I55" s="206">
        <v>0</v>
      </c>
      <c r="J55" s="8">
        <v>1060.48</v>
      </c>
      <c r="K55" s="9" t="s">
        <v>25</v>
      </c>
      <c r="L55" s="10" t="s">
        <v>24</v>
      </c>
      <c r="M55" s="11">
        <v>104.34</v>
      </c>
      <c r="N55" s="12" t="s">
        <v>29</v>
      </c>
      <c r="O55" s="13">
        <v>1.172E-2</v>
      </c>
      <c r="P55" s="9" t="s">
        <v>26</v>
      </c>
      <c r="Q55" s="14" t="s">
        <v>41</v>
      </c>
      <c r="R55" s="10" t="s">
        <v>29</v>
      </c>
      <c r="S55" s="15">
        <v>1</v>
      </c>
      <c r="T55" s="15" t="s">
        <v>24</v>
      </c>
      <c r="U55" s="16">
        <v>1296.8236631040002</v>
      </c>
      <c r="V55" s="17" t="str">
        <f>IF(($U$53+$U$54+$U$55+$U$56)&lt;50000,"A",IF(($U$53+$U$54+$U$55+$U$56)&lt;500000,"B",IF(($U$53+$U$54+$U$55+$U$56)&gt;500000,"C")))</f>
        <v>A</v>
      </c>
      <c r="W55" s="18" t="str">
        <f t="shared" si="4"/>
        <v>TAIP</v>
      </c>
    </row>
    <row r="56" spans="1:470" s="32" customFormat="1" ht="30" customHeight="1" x14ac:dyDescent="0.2">
      <c r="A56" s="124" t="s">
        <v>282</v>
      </c>
      <c r="B56" s="164" t="s">
        <v>96</v>
      </c>
      <c r="C56" s="107" t="s">
        <v>97</v>
      </c>
      <c r="D56" s="5" t="s">
        <v>33</v>
      </c>
      <c r="E56" s="7" t="s">
        <v>28</v>
      </c>
      <c r="F56" s="206">
        <v>40.08</v>
      </c>
      <c r="G56" s="206">
        <v>54.2</v>
      </c>
      <c r="H56" s="206">
        <v>12421.56</v>
      </c>
      <c r="I56" s="206">
        <v>0</v>
      </c>
      <c r="J56" s="8">
        <v>12407.44</v>
      </c>
      <c r="K56" s="9" t="s">
        <v>25</v>
      </c>
      <c r="L56" s="10" t="s">
        <v>24</v>
      </c>
      <c r="M56" s="11">
        <v>0</v>
      </c>
      <c r="N56" s="12" t="s">
        <v>24</v>
      </c>
      <c r="O56" s="13">
        <v>1.5599999999999999E-2</v>
      </c>
      <c r="P56" s="9" t="s">
        <v>26</v>
      </c>
      <c r="Q56" s="14" t="s">
        <v>41</v>
      </c>
      <c r="R56" s="10">
        <v>1</v>
      </c>
      <c r="S56" s="15">
        <v>1</v>
      </c>
      <c r="T56" s="15">
        <v>1</v>
      </c>
      <c r="U56" s="16">
        <v>0</v>
      </c>
      <c r="V56" s="17" t="str">
        <f>IF(($U$53+$U$54+$U$55+$U$56)&lt;50000,"A",IF(($U$53+$U$54+$U$55+$U$56)&lt;500000,"B",IF(($U$53+$U$54+$U$55+$U$56)&gt;500000,"C")))</f>
        <v>A</v>
      </c>
      <c r="W56" s="18" t="str">
        <f t="shared" si="4"/>
        <v>TAIP</v>
      </c>
    </row>
    <row r="57" spans="1:470" s="21" customFormat="1" ht="30" customHeight="1" x14ac:dyDescent="0.2">
      <c r="A57" s="124" t="s">
        <v>282</v>
      </c>
      <c r="B57" s="165" t="s">
        <v>98</v>
      </c>
      <c r="C57" s="23" t="s">
        <v>99</v>
      </c>
      <c r="D57" s="23" t="s">
        <v>33</v>
      </c>
      <c r="E57" s="24" t="s">
        <v>34</v>
      </c>
      <c r="F57" s="25">
        <v>0</v>
      </c>
      <c r="G57" s="25">
        <v>0</v>
      </c>
      <c r="H57" s="25">
        <v>33.811</v>
      </c>
      <c r="I57" s="25">
        <v>0</v>
      </c>
      <c r="J57" s="109">
        <v>33.811</v>
      </c>
      <c r="K57" s="26" t="s">
        <v>353</v>
      </c>
      <c r="L57" s="27">
        <v>3</v>
      </c>
      <c r="M57" s="28">
        <v>55.23</v>
      </c>
      <c r="N57" s="29" t="s">
        <v>29</v>
      </c>
      <c r="O57" s="30">
        <v>3.3489999999999999E-2</v>
      </c>
      <c r="P57" s="26" t="s">
        <v>36</v>
      </c>
      <c r="Q57" s="29" t="s">
        <v>41</v>
      </c>
      <c r="R57" s="27" t="s">
        <v>29</v>
      </c>
      <c r="S57" s="28">
        <v>1</v>
      </c>
      <c r="T57" s="28" t="s">
        <v>24</v>
      </c>
      <c r="U57" s="110">
        <v>62.538607439699994</v>
      </c>
      <c r="V57" s="31" t="str">
        <f>IF(($U$57+$U$58+$U$59)&lt;50000,"A",IF(($U$57+$U$58+$U$59)&lt;500000,"B",IF(($U$57+$U$58+$U$59)&gt;500000,"C")))</f>
        <v>A</v>
      </c>
      <c r="W57" s="68" t="str">
        <f>IF(($U$57+$U$58+$U$59)&lt;25000,"TAIP",IF(($U$57+$U$58+$U$59)&gt;25000,"NE",))</f>
        <v>TAIP</v>
      </c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</row>
    <row r="58" spans="1:470" s="21" customFormat="1" ht="30" customHeight="1" x14ac:dyDescent="0.2">
      <c r="A58" s="124" t="s">
        <v>282</v>
      </c>
      <c r="B58" s="175" t="s">
        <v>98</v>
      </c>
      <c r="C58" s="122" t="s">
        <v>99</v>
      </c>
      <c r="D58" s="122" t="s">
        <v>33</v>
      </c>
      <c r="E58" s="24" t="s">
        <v>64</v>
      </c>
      <c r="F58" s="25">
        <v>649.69299999999998</v>
      </c>
      <c r="G58" s="25">
        <v>649.69299999999998</v>
      </c>
      <c r="H58" s="25">
        <v>0</v>
      </c>
      <c r="I58" s="25">
        <v>0</v>
      </c>
      <c r="J58" s="109">
        <v>0</v>
      </c>
      <c r="K58" s="26" t="s">
        <v>342</v>
      </c>
      <c r="L58" s="27">
        <v>2</v>
      </c>
      <c r="M58" s="28">
        <v>77.599999999999994</v>
      </c>
      <c r="N58" s="29" t="s">
        <v>29</v>
      </c>
      <c r="O58" s="30">
        <v>4.0059999999999998E-2</v>
      </c>
      <c r="P58" s="26" t="s">
        <v>26</v>
      </c>
      <c r="Q58" s="29" t="s">
        <v>41</v>
      </c>
      <c r="R58" s="27" t="s">
        <v>29</v>
      </c>
      <c r="S58" s="28">
        <v>1</v>
      </c>
      <c r="T58" s="28" t="s">
        <v>24</v>
      </c>
      <c r="U58" s="110">
        <v>0</v>
      </c>
      <c r="V58" s="31" t="str">
        <f>IF(($U$57+$U$58+$U$59)&lt;50000,"A",IF(($U$57+$U$58+$U$59)&lt;500000,"B",IF(($U$57+$U$58+$U$59)&gt;500000,"C")))</f>
        <v>A</v>
      </c>
      <c r="W58" s="68" t="str">
        <f>IF(($U$57+$U$58+$U$59)&lt;25000,"TAIP",IF(($U$57+$U$58+$U$59)&gt;25000,"NE",))</f>
        <v>TAIP</v>
      </c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</row>
    <row r="59" spans="1:470" s="21" customFormat="1" ht="30" customHeight="1" x14ac:dyDescent="0.2">
      <c r="A59" s="124" t="s">
        <v>282</v>
      </c>
      <c r="B59" s="166" t="s">
        <v>98</v>
      </c>
      <c r="C59" s="34" t="s">
        <v>99</v>
      </c>
      <c r="D59" s="34" t="s">
        <v>33</v>
      </c>
      <c r="E59" s="24" t="s">
        <v>100</v>
      </c>
      <c r="F59" s="25">
        <v>0</v>
      </c>
      <c r="G59" s="25">
        <v>0</v>
      </c>
      <c r="H59" s="25">
        <v>18243.055</v>
      </c>
      <c r="I59" s="25">
        <v>0</v>
      </c>
      <c r="J59" s="109">
        <v>18243.055</v>
      </c>
      <c r="K59" s="26" t="s">
        <v>25</v>
      </c>
      <c r="L59" s="27" t="s">
        <v>24</v>
      </c>
      <c r="M59" s="28">
        <v>0</v>
      </c>
      <c r="N59" s="29" t="s">
        <v>24</v>
      </c>
      <c r="O59" s="30">
        <v>1.5599999999999999E-2</v>
      </c>
      <c r="P59" s="26" t="s">
        <v>26</v>
      </c>
      <c r="Q59" s="29" t="s">
        <v>41</v>
      </c>
      <c r="R59" s="27">
        <v>1</v>
      </c>
      <c r="S59" s="28">
        <v>1</v>
      </c>
      <c r="T59" s="28">
        <v>1</v>
      </c>
      <c r="U59" s="110">
        <v>0</v>
      </c>
      <c r="V59" s="31" t="str">
        <f>IF(($U$57+$U$58+$U$59)&lt;50000,"A",IF(($U$57+$U$58+$U$59)&lt;500000,"B",IF(($U$57+$U$58+$U$59)&gt;500000,"C")))</f>
        <v>A</v>
      </c>
      <c r="W59" s="68" t="str">
        <f>IF(($U$57+$U$58+$U$59)&lt;25000,"TAIP",IF(($U$57+$U$58+$U$59)&gt;25000,"NE",))</f>
        <v>TAIP</v>
      </c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</row>
    <row r="60" spans="1:470" s="21" customFormat="1" ht="30" customHeight="1" x14ac:dyDescent="0.2">
      <c r="A60" s="124" t="s">
        <v>282</v>
      </c>
      <c r="B60" s="164" t="s">
        <v>101</v>
      </c>
      <c r="C60" s="108" t="s">
        <v>102</v>
      </c>
      <c r="D60" s="5" t="s">
        <v>33</v>
      </c>
      <c r="E60" s="7" t="s">
        <v>34</v>
      </c>
      <c r="F60" s="206">
        <v>0</v>
      </c>
      <c r="G60" s="206">
        <v>0</v>
      </c>
      <c r="H60" s="206">
        <v>3784.3710000000001</v>
      </c>
      <c r="I60" s="206">
        <v>0</v>
      </c>
      <c r="J60" s="8">
        <v>3784.3710000000001</v>
      </c>
      <c r="K60" s="9" t="s">
        <v>353</v>
      </c>
      <c r="L60" s="10">
        <v>3</v>
      </c>
      <c r="M60" s="11">
        <v>55.23</v>
      </c>
      <c r="N60" s="12" t="s">
        <v>29</v>
      </c>
      <c r="O60" s="13">
        <v>3.3489999999999999E-2</v>
      </c>
      <c r="P60" s="9" t="s">
        <v>36</v>
      </c>
      <c r="Q60" s="14" t="s">
        <v>41</v>
      </c>
      <c r="R60" s="10" t="s">
        <v>29</v>
      </c>
      <c r="S60" s="15">
        <v>1</v>
      </c>
      <c r="T60" s="15" t="s">
        <v>24</v>
      </c>
      <c r="U60" s="16">
        <v>6999.7720379516995</v>
      </c>
      <c r="V60" s="17" t="str">
        <f>IF(($U$60+$U$61)&lt;50000,"A",IF(($U$60+$U$61)&lt;500000,"B",IF(($U$60+$U$61)&gt;500000,"C")))</f>
        <v>A</v>
      </c>
      <c r="W60" s="18" t="str">
        <f>IF(($U$60+$U$61)&lt;25000,"TAIP",IF(($U$60+$U$61)&gt;25000,"NE",))</f>
        <v>TAIP</v>
      </c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</row>
    <row r="61" spans="1:470" s="21" customFormat="1" ht="30" customHeight="1" x14ac:dyDescent="0.2">
      <c r="A61" s="124" t="s">
        <v>282</v>
      </c>
      <c r="B61" s="164" t="s">
        <v>101</v>
      </c>
      <c r="C61" s="51" t="s">
        <v>102</v>
      </c>
      <c r="D61" s="5" t="s">
        <v>33</v>
      </c>
      <c r="E61" s="7" t="s">
        <v>64</v>
      </c>
      <c r="F61" s="206">
        <v>0</v>
      </c>
      <c r="G61" s="206">
        <v>0</v>
      </c>
      <c r="H61" s="206">
        <v>288.81400000000002</v>
      </c>
      <c r="I61" s="206">
        <v>0</v>
      </c>
      <c r="J61" s="8">
        <v>288.81400000000002</v>
      </c>
      <c r="K61" s="9" t="s">
        <v>25</v>
      </c>
      <c r="L61" s="10">
        <v>2</v>
      </c>
      <c r="M61" s="11">
        <v>77.599999999999994</v>
      </c>
      <c r="N61" s="12" t="s">
        <v>29</v>
      </c>
      <c r="O61" s="13">
        <v>4.0059999999999998E-2</v>
      </c>
      <c r="P61" s="9" t="s">
        <v>26</v>
      </c>
      <c r="Q61" s="14" t="s">
        <v>41</v>
      </c>
      <c r="R61" s="10" t="s">
        <v>38</v>
      </c>
      <c r="S61" s="15">
        <v>1</v>
      </c>
      <c r="T61" s="15" t="s">
        <v>24</v>
      </c>
      <c r="U61" s="16">
        <v>897.82337398400011</v>
      </c>
      <c r="V61" s="17" t="str">
        <f>IF(($U$60+$U$61)&lt;50000,"A",IF(($U$60+$U$61)&lt;500000,"B",IF(($U$60+$U$61)&gt;500000,"C")))</f>
        <v>A</v>
      </c>
      <c r="W61" s="18" t="str">
        <f>IF(($U$60+$U$61)&lt;25000,"TAIP",IF(($U$60+$U$61)&gt;25000,"NE",))</f>
        <v>TAIP</v>
      </c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</row>
    <row r="62" spans="1:470" s="21" customFormat="1" ht="30" customHeight="1" x14ac:dyDescent="0.2">
      <c r="A62" s="124" t="s">
        <v>282</v>
      </c>
      <c r="B62" s="165" t="s">
        <v>103</v>
      </c>
      <c r="C62" s="23" t="s">
        <v>104</v>
      </c>
      <c r="D62" s="27" t="s">
        <v>106</v>
      </c>
      <c r="E62" s="24" t="s">
        <v>34</v>
      </c>
      <c r="F62" s="25" t="s">
        <v>24</v>
      </c>
      <c r="G62" s="25" t="s">
        <v>24</v>
      </c>
      <c r="H62" s="25" t="s">
        <v>24</v>
      </c>
      <c r="I62" s="25" t="s">
        <v>24</v>
      </c>
      <c r="J62" s="110">
        <v>1164.07</v>
      </c>
      <c r="K62" s="26" t="s">
        <v>353</v>
      </c>
      <c r="L62" s="27">
        <v>2</v>
      </c>
      <c r="M62" s="28">
        <v>56.1</v>
      </c>
      <c r="N62" s="29">
        <v>1</v>
      </c>
      <c r="O62" s="30">
        <v>3.6249999999999998E-2</v>
      </c>
      <c r="P62" s="26" t="s">
        <v>36</v>
      </c>
      <c r="Q62" s="29" t="s">
        <v>105</v>
      </c>
      <c r="R62" s="27" t="s">
        <v>38</v>
      </c>
      <c r="S62" s="28">
        <v>1</v>
      </c>
      <c r="T62" s="28" t="s">
        <v>24</v>
      </c>
      <c r="U62" s="110">
        <v>2367.3000000000002</v>
      </c>
      <c r="V62" s="31" t="str">
        <f>IF(($U$62+$U$63+$U$64+$U$65+$U$66+$U$67+$U$68+$U$69+$U$70)&lt;50000,"A",IF(($U$62+$U$63+$U$64+$U$65+$U$66+$U$67+$U$68+$U$69+$U$70)&lt;500000,"B",IF(($U$62+$U$63+$U$64+$U$65+$U$66+$U$67+$U$68+$U$69+$U$70)&gt;500000,"C")))</f>
        <v>C</v>
      </c>
      <c r="W62" s="68" t="str">
        <f>IF(($U$62+$U$63+$U$64+$U$65+$U$66+$U$67+$U$68+$U$69+$U$70)&lt;25000,"TAIP",IF(($U$62+$U$63+$U$64+$U$65+$U$66+$U$67+$U$68+$U$69+$U$70)&gt;25000,"NE",))</f>
        <v>NE</v>
      </c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</row>
    <row r="63" spans="1:470" s="21" customFormat="1" ht="30" customHeight="1" x14ac:dyDescent="0.2">
      <c r="A63" s="124" t="s">
        <v>282</v>
      </c>
      <c r="B63" s="175" t="s">
        <v>103</v>
      </c>
      <c r="C63" s="122" t="s">
        <v>104</v>
      </c>
      <c r="D63" s="23" t="s">
        <v>107</v>
      </c>
      <c r="E63" s="24" t="s">
        <v>34</v>
      </c>
      <c r="F63" s="25" t="s">
        <v>24</v>
      </c>
      <c r="G63" s="25" t="s">
        <v>24</v>
      </c>
      <c r="H63" s="25" t="s">
        <v>24</v>
      </c>
      <c r="I63" s="25" t="s">
        <v>24</v>
      </c>
      <c r="J63" s="110">
        <v>1387.99</v>
      </c>
      <c r="K63" s="26" t="s">
        <v>353</v>
      </c>
      <c r="L63" s="27">
        <v>3</v>
      </c>
      <c r="M63" s="28">
        <v>56.1</v>
      </c>
      <c r="N63" s="29">
        <v>1</v>
      </c>
      <c r="O63" s="30">
        <v>3.6249999999999998E-2</v>
      </c>
      <c r="P63" s="26" t="s">
        <v>294</v>
      </c>
      <c r="Q63" s="29" t="s">
        <v>105</v>
      </c>
      <c r="R63" s="27" t="s">
        <v>38</v>
      </c>
      <c r="S63" s="28">
        <v>1</v>
      </c>
      <c r="T63" s="28" t="s">
        <v>24</v>
      </c>
      <c r="U63" s="110">
        <v>2822.7</v>
      </c>
      <c r="V63" s="31" t="str">
        <f t="shared" ref="V63:V70" si="5">IF(($U$62+$U$63+$U$64+$U$65+$U$66+$U$67+$U$68+$U$69+$U$70)&lt;50000,"A",IF(($U$62+$U$63+$U$64+$U$65+$U$66+$U$67+$U$68+$U$69+$U$70)&lt;500000,"B",IF(($U$62+$U$63+$U$64+$U$65+$U$66+$U$67+$U$68+$U$69+$U$70)&gt;500000,"C")))</f>
        <v>C</v>
      </c>
      <c r="W63" s="68" t="str">
        <f t="shared" ref="W63:W70" si="6">IF(($U$62+$U$63+$U$64+$U$65+$U$66+$U$67+$U$68+$U$69+$U$70)&lt;25000,"TAIP",IF(($U$62+$U$63+$U$64+$U$65+$U$66+$U$67+$U$68+$U$69+$U$70)&gt;25000,"NE",))</f>
        <v>NE</v>
      </c>
    </row>
    <row r="64" spans="1:470" s="21" customFormat="1" ht="30" customHeight="1" x14ac:dyDescent="0.2">
      <c r="A64" s="124" t="s">
        <v>282</v>
      </c>
      <c r="B64" s="175" t="s">
        <v>103</v>
      </c>
      <c r="C64" s="122" t="s">
        <v>104</v>
      </c>
      <c r="D64" s="34" t="s">
        <v>108</v>
      </c>
      <c r="E64" s="24" t="s">
        <v>34</v>
      </c>
      <c r="F64" s="25" t="s">
        <v>24</v>
      </c>
      <c r="G64" s="25" t="s">
        <v>24</v>
      </c>
      <c r="H64" s="25" t="s">
        <v>24</v>
      </c>
      <c r="I64" s="25" t="s">
        <v>24</v>
      </c>
      <c r="J64" s="110">
        <v>80138.880000000005</v>
      </c>
      <c r="K64" s="26" t="s">
        <v>353</v>
      </c>
      <c r="L64" s="27">
        <v>3</v>
      </c>
      <c r="M64" s="28">
        <v>56.1</v>
      </c>
      <c r="N64" s="29">
        <v>1</v>
      </c>
      <c r="O64" s="30">
        <v>3.6249999999999998E-2</v>
      </c>
      <c r="P64" s="26" t="s">
        <v>294</v>
      </c>
      <c r="Q64" s="29" t="s">
        <v>105</v>
      </c>
      <c r="R64" s="27" t="s">
        <v>38</v>
      </c>
      <c r="S64" s="28">
        <v>1</v>
      </c>
      <c r="T64" s="28" t="s">
        <v>24</v>
      </c>
      <c r="U64" s="110">
        <v>162972.4</v>
      </c>
      <c r="V64" s="31" t="str">
        <f t="shared" si="5"/>
        <v>C</v>
      </c>
      <c r="W64" s="68" t="str">
        <f t="shared" si="6"/>
        <v>NE</v>
      </c>
    </row>
    <row r="65" spans="1:23" s="21" customFormat="1" ht="30" customHeight="1" x14ac:dyDescent="0.2">
      <c r="A65" s="124" t="s">
        <v>282</v>
      </c>
      <c r="B65" s="175" t="s">
        <v>103</v>
      </c>
      <c r="C65" s="122" t="s">
        <v>104</v>
      </c>
      <c r="D65" s="118" t="s">
        <v>109</v>
      </c>
      <c r="E65" s="35" t="s">
        <v>34</v>
      </c>
      <c r="F65" s="25" t="s">
        <v>24</v>
      </c>
      <c r="G65" s="25" t="s">
        <v>24</v>
      </c>
      <c r="H65" s="25" t="s">
        <v>24</v>
      </c>
      <c r="I65" s="25" t="s">
        <v>24</v>
      </c>
      <c r="J65" s="110">
        <v>552046.42000000004</v>
      </c>
      <c r="K65" s="26" t="s">
        <v>353</v>
      </c>
      <c r="L65" s="27">
        <v>3</v>
      </c>
      <c r="M65" s="28">
        <v>56.1</v>
      </c>
      <c r="N65" s="29">
        <v>1</v>
      </c>
      <c r="O65" s="30">
        <v>3.6249999999999998E-2</v>
      </c>
      <c r="P65" s="26" t="s">
        <v>294</v>
      </c>
      <c r="Q65" s="29" t="s">
        <v>110</v>
      </c>
      <c r="R65" s="27" t="s">
        <v>38</v>
      </c>
      <c r="S65" s="28">
        <v>1</v>
      </c>
      <c r="T65" s="28" t="s">
        <v>24</v>
      </c>
      <c r="U65" s="110">
        <v>1122655.3999999999</v>
      </c>
      <c r="V65" s="31" t="str">
        <f t="shared" si="5"/>
        <v>C</v>
      </c>
      <c r="W65" s="68" t="str">
        <f t="shared" si="6"/>
        <v>NE</v>
      </c>
    </row>
    <row r="66" spans="1:23" s="21" customFormat="1" ht="30" customHeight="1" x14ac:dyDescent="0.2">
      <c r="A66" s="124" t="s">
        <v>282</v>
      </c>
      <c r="B66" s="175" t="s">
        <v>103</v>
      </c>
      <c r="C66" s="122" t="s">
        <v>104</v>
      </c>
      <c r="D66" s="117" t="s">
        <v>111</v>
      </c>
      <c r="E66" s="35" t="s">
        <v>34</v>
      </c>
      <c r="F66" s="25" t="s">
        <v>24</v>
      </c>
      <c r="G66" s="25" t="s">
        <v>24</v>
      </c>
      <c r="H66" s="25" t="s">
        <v>24</v>
      </c>
      <c r="I66" s="25" t="s">
        <v>24</v>
      </c>
      <c r="J66" s="110">
        <v>385</v>
      </c>
      <c r="K66" s="26" t="s">
        <v>353</v>
      </c>
      <c r="L66" s="27">
        <v>3</v>
      </c>
      <c r="M66" s="28">
        <v>56.1</v>
      </c>
      <c r="N66" s="29" t="s">
        <v>29</v>
      </c>
      <c r="O66" s="30">
        <v>3.6249999999999998E-2</v>
      </c>
      <c r="P66" s="26" t="s">
        <v>294</v>
      </c>
      <c r="Q66" s="29" t="s">
        <v>105</v>
      </c>
      <c r="R66" s="27" t="s">
        <v>38</v>
      </c>
      <c r="S66" s="28">
        <v>1</v>
      </c>
      <c r="T66" s="28" t="s">
        <v>24</v>
      </c>
      <c r="U66" s="110">
        <v>782.9</v>
      </c>
      <c r="V66" s="31" t="str">
        <f t="shared" si="5"/>
        <v>C</v>
      </c>
      <c r="W66" s="68" t="str">
        <f t="shared" si="6"/>
        <v>NE</v>
      </c>
    </row>
    <row r="67" spans="1:23" s="21" customFormat="1" ht="30" customHeight="1" x14ac:dyDescent="0.2">
      <c r="A67" s="124" t="s">
        <v>282</v>
      </c>
      <c r="B67" s="175" t="s">
        <v>103</v>
      </c>
      <c r="C67" s="122" t="s">
        <v>104</v>
      </c>
      <c r="D67" s="117" t="s">
        <v>112</v>
      </c>
      <c r="E67" s="35" t="s">
        <v>34</v>
      </c>
      <c r="F67" s="25" t="s">
        <v>24</v>
      </c>
      <c r="G67" s="25" t="s">
        <v>24</v>
      </c>
      <c r="H67" s="25" t="s">
        <v>24</v>
      </c>
      <c r="I67" s="25" t="s">
        <v>24</v>
      </c>
      <c r="J67" s="110">
        <v>19.82</v>
      </c>
      <c r="K67" s="26" t="s">
        <v>353</v>
      </c>
      <c r="L67" s="27">
        <v>3</v>
      </c>
      <c r="M67" s="28">
        <v>56.1</v>
      </c>
      <c r="N67" s="29" t="s">
        <v>29</v>
      </c>
      <c r="O67" s="30">
        <v>3.6249999999999998E-2</v>
      </c>
      <c r="P67" s="26" t="s">
        <v>294</v>
      </c>
      <c r="Q67" s="29" t="s">
        <v>105</v>
      </c>
      <c r="R67" s="27" t="s">
        <v>38</v>
      </c>
      <c r="S67" s="28">
        <v>1</v>
      </c>
      <c r="T67" s="28" t="s">
        <v>24</v>
      </c>
      <c r="U67" s="110">
        <v>40.299999999999997</v>
      </c>
      <c r="V67" s="31" t="str">
        <f t="shared" si="5"/>
        <v>C</v>
      </c>
      <c r="W67" s="68" t="str">
        <f t="shared" si="6"/>
        <v>NE</v>
      </c>
    </row>
    <row r="68" spans="1:23" s="21" customFormat="1" ht="30" customHeight="1" x14ac:dyDescent="0.2">
      <c r="A68" s="124" t="s">
        <v>282</v>
      </c>
      <c r="B68" s="175" t="s">
        <v>103</v>
      </c>
      <c r="C68" s="122" t="s">
        <v>104</v>
      </c>
      <c r="D68" s="117" t="s">
        <v>113</v>
      </c>
      <c r="E68" s="35" t="s">
        <v>34</v>
      </c>
      <c r="F68" s="25" t="s">
        <v>24</v>
      </c>
      <c r="G68" s="25" t="s">
        <v>24</v>
      </c>
      <c r="H68" s="25" t="s">
        <v>24</v>
      </c>
      <c r="I68" s="25" t="s">
        <v>24</v>
      </c>
      <c r="J68" s="110">
        <v>464975.67</v>
      </c>
      <c r="K68" s="26" t="s">
        <v>353</v>
      </c>
      <c r="L68" s="27">
        <v>3</v>
      </c>
      <c r="M68" s="28">
        <v>56.1</v>
      </c>
      <c r="N68" s="29">
        <v>1</v>
      </c>
      <c r="O68" s="30">
        <v>3.6249999999999998E-2</v>
      </c>
      <c r="P68" s="26" t="s">
        <v>294</v>
      </c>
      <c r="Q68" s="29" t="s">
        <v>110</v>
      </c>
      <c r="R68" s="27" t="s">
        <v>38</v>
      </c>
      <c r="S68" s="28">
        <v>1</v>
      </c>
      <c r="T68" s="28" t="s">
        <v>24</v>
      </c>
      <c r="U68" s="110">
        <v>945586.1</v>
      </c>
      <c r="V68" s="31" t="str">
        <f t="shared" si="5"/>
        <v>C</v>
      </c>
      <c r="W68" s="68" t="str">
        <f t="shared" si="6"/>
        <v>NE</v>
      </c>
    </row>
    <row r="69" spans="1:23" s="21" customFormat="1" ht="30" customHeight="1" x14ac:dyDescent="0.2">
      <c r="A69" s="124" t="s">
        <v>282</v>
      </c>
      <c r="B69" s="175" t="s">
        <v>103</v>
      </c>
      <c r="C69" s="122" t="s">
        <v>104</v>
      </c>
      <c r="D69" s="117" t="s">
        <v>114</v>
      </c>
      <c r="E69" s="35" t="s">
        <v>34</v>
      </c>
      <c r="F69" s="25" t="s">
        <v>24</v>
      </c>
      <c r="G69" s="25" t="s">
        <v>24</v>
      </c>
      <c r="H69" s="25" t="s">
        <v>24</v>
      </c>
      <c r="I69" s="25" t="s">
        <v>24</v>
      </c>
      <c r="J69" s="110">
        <v>471.12</v>
      </c>
      <c r="K69" s="26" t="s">
        <v>353</v>
      </c>
      <c r="L69" s="27">
        <v>3</v>
      </c>
      <c r="M69" s="28">
        <v>56.1</v>
      </c>
      <c r="N69" s="29" t="s">
        <v>29</v>
      </c>
      <c r="O69" s="30">
        <v>3.6249999999999998E-2</v>
      </c>
      <c r="P69" s="26" t="s">
        <v>294</v>
      </c>
      <c r="Q69" s="29" t="s">
        <v>105</v>
      </c>
      <c r="R69" s="27" t="s">
        <v>38</v>
      </c>
      <c r="S69" s="28">
        <v>1</v>
      </c>
      <c r="T69" s="28" t="s">
        <v>24</v>
      </c>
      <c r="U69" s="110">
        <v>958.1</v>
      </c>
      <c r="V69" s="31" t="str">
        <f t="shared" si="5"/>
        <v>C</v>
      </c>
      <c r="W69" s="68" t="str">
        <f t="shared" si="6"/>
        <v>NE</v>
      </c>
    </row>
    <row r="70" spans="1:23" s="21" customFormat="1" ht="30" customHeight="1" x14ac:dyDescent="0.2">
      <c r="A70" s="124" t="s">
        <v>282</v>
      </c>
      <c r="B70" s="166" t="s">
        <v>103</v>
      </c>
      <c r="C70" s="34" t="s">
        <v>104</v>
      </c>
      <c r="D70" s="117" t="s">
        <v>115</v>
      </c>
      <c r="E70" s="35" t="s">
        <v>34</v>
      </c>
      <c r="F70" s="25" t="s">
        <v>24</v>
      </c>
      <c r="G70" s="25" t="s">
        <v>24</v>
      </c>
      <c r="H70" s="25" t="s">
        <v>24</v>
      </c>
      <c r="I70" s="25" t="s">
        <v>24</v>
      </c>
      <c r="J70" s="110">
        <v>71846.31</v>
      </c>
      <c r="K70" s="26" t="s">
        <v>353</v>
      </c>
      <c r="L70" s="27">
        <v>2</v>
      </c>
      <c r="M70" s="28">
        <v>56.1</v>
      </c>
      <c r="N70" s="29">
        <v>1</v>
      </c>
      <c r="O70" s="30">
        <v>3.6249999999999998E-2</v>
      </c>
      <c r="P70" s="26" t="s">
        <v>294</v>
      </c>
      <c r="Q70" s="29" t="s">
        <v>105</v>
      </c>
      <c r="R70" s="27" t="s">
        <v>38</v>
      </c>
      <c r="S70" s="28">
        <v>1</v>
      </c>
      <c r="T70" s="28" t="s">
        <v>24</v>
      </c>
      <c r="U70" s="110">
        <v>146108.5</v>
      </c>
      <c r="V70" s="31" t="str">
        <f t="shared" si="5"/>
        <v>C</v>
      </c>
      <c r="W70" s="68" t="str">
        <f t="shared" si="6"/>
        <v>NE</v>
      </c>
    </row>
    <row r="71" spans="1:23" s="21" customFormat="1" ht="30" customHeight="1" x14ac:dyDescent="0.2">
      <c r="A71" s="124" t="s">
        <v>282</v>
      </c>
      <c r="B71" s="164" t="s">
        <v>116</v>
      </c>
      <c r="C71" s="107" t="s">
        <v>117</v>
      </c>
      <c r="D71" s="5" t="s">
        <v>33</v>
      </c>
      <c r="E71" s="7" t="s">
        <v>34</v>
      </c>
      <c r="F71" s="206">
        <v>0</v>
      </c>
      <c r="G71" s="206">
        <v>0</v>
      </c>
      <c r="H71" s="206">
        <v>16198.266</v>
      </c>
      <c r="I71" s="206">
        <v>0</v>
      </c>
      <c r="J71" s="8">
        <v>16198.266</v>
      </c>
      <c r="K71" s="9" t="s">
        <v>353</v>
      </c>
      <c r="L71" s="10">
        <v>4</v>
      </c>
      <c r="M71" s="11">
        <v>55.12</v>
      </c>
      <c r="N71" s="12">
        <v>3</v>
      </c>
      <c r="O71" s="13">
        <v>3.3820000000000003E-2</v>
      </c>
      <c r="P71" s="9" t="s">
        <v>294</v>
      </c>
      <c r="Q71" s="14" t="s">
        <v>37</v>
      </c>
      <c r="R71" s="10">
        <v>3</v>
      </c>
      <c r="S71" s="15">
        <v>1</v>
      </c>
      <c r="T71" s="15" t="s">
        <v>24</v>
      </c>
      <c r="U71" s="16">
        <v>30196.1</v>
      </c>
      <c r="V71" s="17" t="str">
        <f>IF(($U$71+$U$72)&lt;50000,"A",IF(($U$71+$U$72)&lt;500000,"B",IF(($U$71+$U$72)&gt;500000,"C")))</f>
        <v>A</v>
      </c>
      <c r="W71" s="18" t="str">
        <f>IF(($U$71+$U$72)&lt;25000,"TAIP",IF(($U$71+$U$72)&gt;25000,"NE",))</f>
        <v>NE</v>
      </c>
    </row>
    <row r="72" spans="1:23" s="21" customFormat="1" ht="30" customHeight="1" x14ac:dyDescent="0.2">
      <c r="A72" s="124" t="s">
        <v>282</v>
      </c>
      <c r="B72" s="164" t="s">
        <v>116</v>
      </c>
      <c r="C72" s="108" t="s">
        <v>117</v>
      </c>
      <c r="D72" s="5" t="s">
        <v>33</v>
      </c>
      <c r="E72" s="7" t="s">
        <v>288</v>
      </c>
      <c r="F72" s="206">
        <v>0</v>
      </c>
      <c r="G72" s="206">
        <v>0</v>
      </c>
      <c r="H72" s="206">
        <v>1098.528</v>
      </c>
      <c r="I72" s="206">
        <v>0</v>
      </c>
      <c r="J72" s="8">
        <v>1098.53</v>
      </c>
      <c r="K72" s="9" t="s">
        <v>25</v>
      </c>
      <c r="L72" s="10">
        <v>2</v>
      </c>
      <c r="M72" s="11">
        <v>0</v>
      </c>
      <c r="N72" s="12" t="s">
        <v>24</v>
      </c>
      <c r="O72" s="13">
        <v>1.9449999999999999E-2</v>
      </c>
      <c r="P72" s="9" t="s">
        <v>26</v>
      </c>
      <c r="Q72" s="14" t="s">
        <v>37</v>
      </c>
      <c r="R72" s="10" t="s">
        <v>29</v>
      </c>
      <c r="S72" s="15">
        <v>1</v>
      </c>
      <c r="T72" s="15">
        <v>1</v>
      </c>
      <c r="U72" s="16">
        <v>0</v>
      </c>
      <c r="V72" s="17" t="str">
        <f>IF(($U$71+$U$72)&lt;50000,"A",IF(($U$71+$U$72)&lt;500000,"B",IF(($U$71+$U$72)&gt;500000,"C")))</f>
        <v>A</v>
      </c>
      <c r="W72" s="18" t="str">
        <f>IF(($U$71+$U$72)&lt;25000,"TAIP",IF(($U$71+$U$72)&gt;25000,"NE",))</f>
        <v>NE</v>
      </c>
    </row>
    <row r="73" spans="1:23" s="21" customFormat="1" ht="30" customHeight="1" x14ac:dyDescent="0.2">
      <c r="A73" s="124" t="s">
        <v>282</v>
      </c>
      <c r="B73" s="165" t="s">
        <v>118</v>
      </c>
      <c r="C73" s="23" t="s">
        <v>119</v>
      </c>
      <c r="D73" s="23" t="s">
        <v>33</v>
      </c>
      <c r="E73" s="24" t="s">
        <v>34</v>
      </c>
      <c r="F73" s="25" t="s">
        <v>24</v>
      </c>
      <c r="G73" s="25" t="s">
        <v>24</v>
      </c>
      <c r="H73" s="25" t="s">
        <v>24</v>
      </c>
      <c r="I73" s="25" t="s">
        <v>24</v>
      </c>
      <c r="J73" s="110">
        <v>161.708</v>
      </c>
      <c r="K73" s="26" t="s">
        <v>353</v>
      </c>
      <c r="L73" s="27">
        <v>2</v>
      </c>
      <c r="M73" s="28">
        <v>55.23</v>
      </c>
      <c r="N73" s="29" t="s">
        <v>29</v>
      </c>
      <c r="O73" s="30">
        <v>3.3489999999999999E-2</v>
      </c>
      <c r="P73" s="26" t="s">
        <v>294</v>
      </c>
      <c r="Q73" s="29" t="s">
        <v>41</v>
      </c>
      <c r="R73" s="27" t="s">
        <v>29</v>
      </c>
      <c r="S73" s="28">
        <v>1</v>
      </c>
      <c r="T73" s="28" t="s">
        <v>24</v>
      </c>
      <c r="U73" s="110">
        <v>299.10000000000002</v>
      </c>
      <c r="V73" s="31" t="str">
        <f>IF(($U$73+$U$74)&lt;50000,"A",IF(($U$73+$U$74)&lt;500000,"B",IF(($U$73+$U$74)&gt;500000,"C")))</f>
        <v>A</v>
      </c>
      <c r="W73" s="68" t="str">
        <f>IF(($U$73+$U$74)&lt;25000,"TAIP",IF(($U$73+$U$74)&gt;25000,"NE",))</f>
        <v>TAIP</v>
      </c>
    </row>
    <row r="74" spans="1:23" s="21" customFormat="1" ht="30" customHeight="1" x14ac:dyDescent="0.2">
      <c r="A74" s="124" t="s">
        <v>282</v>
      </c>
      <c r="B74" s="166" t="s">
        <v>118</v>
      </c>
      <c r="C74" s="34" t="s">
        <v>119</v>
      </c>
      <c r="D74" s="34" t="s">
        <v>33</v>
      </c>
      <c r="E74" s="24" t="s">
        <v>52</v>
      </c>
      <c r="F74" s="25">
        <v>814.29700000000003</v>
      </c>
      <c r="G74" s="25">
        <v>814.29700000000003</v>
      </c>
      <c r="H74" s="25">
        <v>0</v>
      </c>
      <c r="I74" s="25">
        <v>0</v>
      </c>
      <c r="J74" s="110">
        <v>0</v>
      </c>
      <c r="K74" s="26" t="s">
        <v>25</v>
      </c>
      <c r="L74" s="27">
        <v>2</v>
      </c>
      <c r="M74" s="28">
        <v>77.739999999999995</v>
      </c>
      <c r="N74" s="29" t="s">
        <v>29</v>
      </c>
      <c r="O74" s="30">
        <v>4.2779999999999999E-2</v>
      </c>
      <c r="P74" s="26" t="s">
        <v>26</v>
      </c>
      <c r="Q74" s="29" t="s">
        <v>41</v>
      </c>
      <c r="R74" s="27" t="s">
        <v>29</v>
      </c>
      <c r="S74" s="28">
        <v>1</v>
      </c>
      <c r="T74" s="28" t="s">
        <v>24</v>
      </c>
      <c r="U74" s="110">
        <v>0</v>
      </c>
      <c r="V74" s="31" t="str">
        <f>IF(($U$73+$U$74)&lt;50000,"A",IF(($U$73+$U$74)&lt;500000,"B",IF(($U$73+$U$74)&gt;500000,"C")))</f>
        <v>A</v>
      </c>
      <c r="W74" s="68" t="str">
        <f>IF(($U$73+$U$74)&lt;25000,"TAIP",IF(($U$73+$U$74)&gt;25000,"NE",))</f>
        <v>TAIP</v>
      </c>
    </row>
    <row r="75" spans="1:23" s="21" customFormat="1" ht="30" customHeight="1" x14ac:dyDescent="0.2">
      <c r="A75" s="124" t="s">
        <v>282</v>
      </c>
      <c r="B75" s="164" t="s">
        <v>120</v>
      </c>
      <c r="C75" s="108" t="s">
        <v>121</v>
      </c>
      <c r="D75" s="5" t="s">
        <v>33</v>
      </c>
      <c r="E75" s="7" t="s">
        <v>34</v>
      </c>
      <c r="F75" s="206" t="s">
        <v>24</v>
      </c>
      <c r="G75" s="206" t="s">
        <v>24</v>
      </c>
      <c r="H75" s="206" t="s">
        <v>24</v>
      </c>
      <c r="I75" s="206" t="s">
        <v>24</v>
      </c>
      <c r="J75" s="8">
        <v>3820.596</v>
      </c>
      <c r="K75" s="9" t="s">
        <v>353</v>
      </c>
      <c r="L75" s="10">
        <v>2</v>
      </c>
      <c r="M75" s="11">
        <v>55.23</v>
      </c>
      <c r="N75" s="12" t="s">
        <v>29</v>
      </c>
      <c r="O75" s="13">
        <v>3.3489999999999999E-2</v>
      </c>
      <c r="P75" s="9" t="s">
        <v>294</v>
      </c>
      <c r="Q75" s="14" t="s">
        <v>41</v>
      </c>
      <c r="R75" s="10" t="s">
        <v>29</v>
      </c>
      <c r="S75" s="15">
        <v>1</v>
      </c>
      <c r="T75" s="15" t="s">
        <v>24</v>
      </c>
      <c r="U75" s="16">
        <v>7066.8</v>
      </c>
      <c r="V75" s="17" t="str">
        <f>IF(($U$75+$U$76)&lt;50000,"A",IF(($U$75+$U$76)&lt;500000,"B",IF(($U$75+$U$76)&gt;500000,"C")))</f>
        <v>A</v>
      </c>
      <c r="W75" s="18" t="str">
        <f>IF(($U$75+$U$76)&lt;25000,"TAIP",IF(($U$75+$U$76)&gt;25000,"NE",))</f>
        <v>TAIP</v>
      </c>
    </row>
    <row r="76" spans="1:23" s="21" customFormat="1" ht="30" customHeight="1" x14ac:dyDescent="0.2">
      <c r="A76" s="124" t="s">
        <v>282</v>
      </c>
      <c r="B76" s="164" t="s">
        <v>120</v>
      </c>
      <c r="C76" s="51" t="s">
        <v>121</v>
      </c>
      <c r="D76" s="5" t="s">
        <v>33</v>
      </c>
      <c r="E76" s="7" t="s">
        <v>52</v>
      </c>
      <c r="F76" s="206">
        <v>1249.9580000000001</v>
      </c>
      <c r="G76" s="206">
        <v>1249.9580000000001</v>
      </c>
      <c r="H76" s="206">
        <v>0</v>
      </c>
      <c r="I76" s="206">
        <v>0</v>
      </c>
      <c r="J76" s="8">
        <v>0</v>
      </c>
      <c r="K76" s="9" t="s">
        <v>25</v>
      </c>
      <c r="L76" s="10">
        <v>2</v>
      </c>
      <c r="M76" s="11">
        <v>77.739999999999995</v>
      </c>
      <c r="N76" s="12" t="s">
        <v>29</v>
      </c>
      <c r="O76" s="13">
        <v>4.2779999999999999E-2</v>
      </c>
      <c r="P76" s="9" t="s">
        <v>26</v>
      </c>
      <c r="Q76" s="14" t="s">
        <v>41</v>
      </c>
      <c r="R76" s="10" t="s">
        <v>29</v>
      </c>
      <c r="S76" s="15">
        <v>1</v>
      </c>
      <c r="T76" s="15" t="s">
        <v>24</v>
      </c>
      <c r="U76" s="16">
        <v>0</v>
      </c>
      <c r="V76" s="17" t="str">
        <f>IF(($U$75+$U$76)&lt;50000,"A",IF(($U$75+$U$76)&lt;500000,"B",IF(($U$75+$U$76)&gt;500000,"C")))</f>
        <v>A</v>
      </c>
      <c r="W76" s="18" t="str">
        <f>IF(($U$75+$U$76)&lt;25000,"TAIP",IF(($U$75+$U$76)&gt;25000,"NE",))</f>
        <v>TAIP</v>
      </c>
    </row>
    <row r="77" spans="1:23" s="21" customFormat="1" ht="30" customHeight="1" x14ac:dyDescent="0.2">
      <c r="A77" s="124" t="s">
        <v>282</v>
      </c>
      <c r="B77" s="165" t="s">
        <v>122</v>
      </c>
      <c r="C77" s="23" t="s">
        <v>123</v>
      </c>
      <c r="D77" s="23" t="s">
        <v>33</v>
      </c>
      <c r="E77" s="24" t="s">
        <v>34</v>
      </c>
      <c r="F77" s="25" t="s">
        <v>24</v>
      </c>
      <c r="G77" s="25" t="s">
        <v>24</v>
      </c>
      <c r="H77" s="25" t="s">
        <v>24</v>
      </c>
      <c r="I77" s="25" t="s">
        <v>24</v>
      </c>
      <c r="J77" s="110">
        <v>515.34199999999998</v>
      </c>
      <c r="K77" s="26" t="s">
        <v>353</v>
      </c>
      <c r="L77" s="27">
        <v>2</v>
      </c>
      <c r="M77" s="28">
        <v>55.23</v>
      </c>
      <c r="N77" s="29" t="s">
        <v>29</v>
      </c>
      <c r="O77" s="30">
        <v>3.3489999999999999E-2</v>
      </c>
      <c r="P77" s="26" t="s">
        <v>294</v>
      </c>
      <c r="Q77" s="29" t="s">
        <v>41</v>
      </c>
      <c r="R77" s="27" t="s">
        <v>29</v>
      </c>
      <c r="S77" s="28">
        <v>1</v>
      </c>
      <c r="T77" s="28" t="s">
        <v>24</v>
      </c>
      <c r="U77" s="110">
        <v>953.2</v>
      </c>
      <c r="V77" s="31" t="str">
        <f>IF(($U$77+$U$78+$U$79+$U$80)&lt;50000,"A",IF(($U$77+$U$78+$U$79+$U$80)&lt;500000,"B",IF(($U$77+$U$78+$U$79+$U$80)&gt;500000,"C")))</f>
        <v>A</v>
      </c>
      <c r="W77" s="68" t="str">
        <f>IF(($U$77+$U$78+$U$79+$U$80)&lt;25000,"TAIP",IF(($U$77+$U$78+$U$79+$U$80)&gt;25000,"NE",))</f>
        <v>TAIP</v>
      </c>
    </row>
    <row r="78" spans="1:23" s="21" customFormat="1" ht="30" customHeight="1" x14ac:dyDescent="0.2">
      <c r="A78" s="124" t="s">
        <v>282</v>
      </c>
      <c r="B78" s="175" t="s">
        <v>122</v>
      </c>
      <c r="C78" s="122" t="s">
        <v>123</v>
      </c>
      <c r="D78" s="122" t="s">
        <v>33</v>
      </c>
      <c r="E78" s="24" t="s">
        <v>288</v>
      </c>
      <c r="F78" s="25" t="s">
        <v>24</v>
      </c>
      <c r="G78" s="25" t="s">
        <v>24</v>
      </c>
      <c r="H78" s="25" t="s">
        <v>24</v>
      </c>
      <c r="I78" s="25" t="s">
        <v>24</v>
      </c>
      <c r="J78" s="110">
        <v>803.39200000000005</v>
      </c>
      <c r="K78" s="26" t="s">
        <v>353</v>
      </c>
      <c r="L78" s="27">
        <v>2</v>
      </c>
      <c r="M78" s="28">
        <v>0</v>
      </c>
      <c r="N78" s="29" t="s">
        <v>29</v>
      </c>
      <c r="O78" s="30">
        <v>0.02</v>
      </c>
      <c r="P78" s="26" t="s">
        <v>294</v>
      </c>
      <c r="Q78" s="29" t="s">
        <v>41</v>
      </c>
      <c r="R78" s="27" t="s">
        <v>29</v>
      </c>
      <c r="S78" s="28">
        <v>1</v>
      </c>
      <c r="T78" s="28" t="s">
        <v>24</v>
      </c>
      <c r="U78" s="110">
        <v>0</v>
      </c>
      <c r="V78" s="31" t="str">
        <f>IF(($U$77+$U$78+$U$79+$U$80)&lt;50000,"A",IF(($U$77+$U$78+$U$79+$U$80)&lt;500000,"B",IF(($U$77+$U$78+$U$79+$U$80)&gt;500000,"C")))</f>
        <v>A</v>
      </c>
      <c r="W78" s="68" t="str">
        <f t="shared" ref="W78:W80" si="7">IF(($U$77+$U$78+$U$79+$U$80)&lt;25000,"TAIP",IF(($U$77+$U$78+$U$79+$U$80)&gt;25000,"NE",))</f>
        <v>TAIP</v>
      </c>
    </row>
    <row r="79" spans="1:23" s="21" customFormat="1" ht="30" customHeight="1" x14ac:dyDescent="0.2">
      <c r="A79" s="124" t="s">
        <v>282</v>
      </c>
      <c r="B79" s="175" t="s">
        <v>122</v>
      </c>
      <c r="C79" s="122" t="s">
        <v>123</v>
      </c>
      <c r="D79" s="122" t="s">
        <v>33</v>
      </c>
      <c r="E79" s="24" t="s">
        <v>52</v>
      </c>
      <c r="F79" s="25">
        <v>346.69400000000002</v>
      </c>
      <c r="G79" s="25">
        <v>346.69400000000002</v>
      </c>
      <c r="H79" s="25">
        <v>0</v>
      </c>
      <c r="I79" s="25">
        <v>0</v>
      </c>
      <c r="J79" s="110">
        <v>0</v>
      </c>
      <c r="K79" s="26" t="s">
        <v>25</v>
      </c>
      <c r="L79" s="27">
        <v>2</v>
      </c>
      <c r="M79" s="28">
        <v>77.739999999999995</v>
      </c>
      <c r="N79" s="29" t="s">
        <v>29</v>
      </c>
      <c r="O79" s="30">
        <v>4.2779999999999999E-2</v>
      </c>
      <c r="P79" s="26" t="s">
        <v>26</v>
      </c>
      <c r="Q79" s="29" t="s">
        <v>41</v>
      </c>
      <c r="R79" s="27" t="s">
        <v>29</v>
      </c>
      <c r="S79" s="28">
        <v>1</v>
      </c>
      <c r="T79" s="28" t="s">
        <v>24</v>
      </c>
      <c r="U79" s="110">
        <v>0</v>
      </c>
      <c r="V79" s="31" t="str">
        <f>IF(($U$77+$U$78+$U$79+$U$80)&lt;50000,"A",IF(($U$77+$U$78+$U$79+$U$80)&lt;500000,"B",IF(($U$77+$U$78+$U$79+$U$80)&gt;500000,"C")))</f>
        <v>A</v>
      </c>
      <c r="W79" s="68" t="str">
        <f t="shared" si="7"/>
        <v>TAIP</v>
      </c>
    </row>
    <row r="80" spans="1:23" s="21" customFormat="1" ht="30" customHeight="1" x14ac:dyDescent="0.2">
      <c r="A80" s="124" t="s">
        <v>282</v>
      </c>
      <c r="B80" s="166" t="s">
        <v>122</v>
      </c>
      <c r="C80" s="34" t="s">
        <v>123</v>
      </c>
      <c r="D80" s="34" t="s">
        <v>33</v>
      </c>
      <c r="E80" s="24" t="s">
        <v>296</v>
      </c>
      <c r="F80" s="25">
        <v>58.86</v>
      </c>
      <c r="G80" s="25">
        <v>93.02</v>
      </c>
      <c r="H80" s="25">
        <v>3624.79</v>
      </c>
      <c r="I80" s="25">
        <v>0</v>
      </c>
      <c r="J80" s="110">
        <v>3590.63</v>
      </c>
      <c r="K80" s="26" t="s">
        <v>25</v>
      </c>
      <c r="L80" s="27">
        <v>1</v>
      </c>
      <c r="M80" s="28">
        <v>0</v>
      </c>
      <c r="N80" s="29">
        <v>1</v>
      </c>
      <c r="O80" s="30">
        <v>8.2000000000000007E-3</v>
      </c>
      <c r="P80" s="26" t="s">
        <v>26</v>
      </c>
      <c r="Q80" s="29" t="s">
        <v>41</v>
      </c>
      <c r="R80" s="27">
        <v>1</v>
      </c>
      <c r="S80" s="28">
        <v>1</v>
      </c>
      <c r="T80" s="28" t="s">
        <v>24</v>
      </c>
      <c r="U80" s="110">
        <v>0</v>
      </c>
      <c r="V80" s="31" t="str">
        <f>IF(($U$77+$U$78+$U$79+$U$80)&lt;50000,"A",IF(($U$77+$U$78+$U$79+$U$80)&lt;500000,"B",IF(($U$77+$U$78+$U$79+$U$80)&gt;500000,"C")))</f>
        <v>A</v>
      </c>
      <c r="W80" s="68" t="str">
        <f t="shared" si="7"/>
        <v>TAIP</v>
      </c>
    </row>
    <row r="81" spans="1:23" s="21" customFormat="1" ht="30" customHeight="1" x14ac:dyDescent="0.2">
      <c r="A81" s="124" t="s">
        <v>282</v>
      </c>
      <c r="B81" s="164" t="s">
        <v>124</v>
      </c>
      <c r="C81" s="108" t="s">
        <v>125</v>
      </c>
      <c r="D81" s="5" t="s">
        <v>33</v>
      </c>
      <c r="E81" s="7" t="s">
        <v>34</v>
      </c>
      <c r="F81" s="206" t="s">
        <v>24</v>
      </c>
      <c r="G81" s="206" t="s">
        <v>24</v>
      </c>
      <c r="H81" s="206" t="s">
        <v>24</v>
      </c>
      <c r="I81" s="206" t="s">
        <v>24</v>
      </c>
      <c r="J81" s="8">
        <v>5560.4840000000004</v>
      </c>
      <c r="K81" s="9" t="s">
        <v>353</v>
      </c>
      <c r="L81" s="10">
        <v>2</v>
      </c>
      <c r="M81" s="11">
        <v>55.23</v>
      </c>
      <c r="N81" s="12" t="s">
        <v>29</v>
      </c>
      <c r="O81" s="13">
        <v>3.3489999999999999E-2</v>
      </c>
      <c r="P81" s="9" t="s">
        <v>294</v>
      </c>
      <c r="Q81" s="14" t="s">
        <v>41</v>
      </c>
      <c r="R81" s="10" t="s">
        <v>29</v>
      </c>
      <c r="S81" s="15">
        <v>1</v>
      </c>
      <c r="T81" s="15" t="s">
        <v>24</v>
      </c>
      <c r="U81" s="16">
        <v>10285</v>
      </c>
      <c r="V81" s="17" t="str">
        <f>IF(($U$81+$U$82)&lt;50000,"A",IF(($U$81+$U$82)&lt;500000,"B",IF(($U$81+$U$82)&gt;500000,"C")))</f>
        <v>A</v>
      </c>
      <c r="W81" s="18" t="str">
        <f>IF(($U$81+$U$82)&lt;25000,"TAIP",IF(($U$81+$U$82)&gt;25000,"NE",))</f>
        <v>TAIP</v>
      </c>
    </row>
    <row r="82" spans="1:23" s="21" customFormat="1" ht="30" customHeight="1" x14ac:dyDescent="0.2">
      <c r="A82" s="124" t="s">
        <v>282</v>
      </c>
      <c r="B82" s="164" t="s">
        <v>124</v>
      </c>
      <c r="C82" s="51" t="s">
        <v>125</v>
      </c>
      <c r="D82" s="5" t="s">
        <v>33</v>
      </c>
      <c r="E82" s="7" t="s">
        <v>85</v>
      </c>
      <c r="F82" s="206">
        <v>1.956</v>
      </c>
      <c r="G82" s="206">
        <v>1.956</v>
      </c>
      <c r="H82" s="206">
        <v>0</v>
      </c>
      <c r="I82" s="206">
        <v>0</v>
      </c>
      <c r="J82" s="8">
        <v>0</v>
      </c>
      <c r="K82" s="9" t="s">
        <v>25</v>
      </c>
      <c r="L82" s="10">
        <v>2</v>
      </c>
      <c r="M82" s="11">
        <v>72.89</v>
      </c>
      <c r="N82" s="12" t="s">
        <v>29</v>
      </c>
      <c r="O82" s="13">
        <v>4.4790000000000003E-2</v>
      </c>
      <c r="P82" s="9" t="s">
        <v>26</v>
      </c>
      <c r="Q82" s="14" t="s">
        <v>41</v>
      </c>
      <c r="R82" s="10" t="s">
        <v>298</v>
      </c>
      <c r="S82" s="15">
        <v>1</v>
      </c>
      <c r="T82" s="15" t="s">
        <v>24</v>
      </c>
      <c r="U82" s="16">
        <v>0</v>
      </c>
      <c r="V82" s="17" t="str">
        <f>IF(($U$81+$U$82)&lt;50000,"A",IF(($U$81+$U$82)&lt;500000,"B",IF(($U$81+$U$82)&gt;500000,"C")))</f>
        <v>A</v>
      </c>
      <c r="W82" s="18" t="str">
        <f>IF(($U$81+$U$82)&lt;25000,"TAIP",IF(($U$81+$U$82)&gt;25000,"NE",))</f>
        <v>TAIP</v>
      </c>
    </row>
    <row r="83" spans="1:23" s="21" customFormat="1" ht="30" customHeight="1" x14ac:dyDescent="0.2">
      <c r="A83" s="124" t="s">
        <v>282</v>
      </c>
      <c r="B83" s="165" t="s">
        <v>126</v>
      </c>
      <c r="C83" s="23" t="s">
        <v>127</v>
      </c>
      <c r="D83" s="23" t="s">
        <v>33</v>
      </c>
      <c r="E83" s="24" t="s">
        <v>34</v>
      </c>
      <c r="F83" s="25" t="s">
        <v>24</v>
      </c>
      <c r="G83" s="25" t="s">
        <v>24</v>
      </c>
      <c r="H83" s="25" t="s">
        <v>24</v>
      </c>
      <c r="I83" s="25" t="s">
        <v>24</v>
      </c>
      <c r="J83" s="110">
        <v>1782.2280000000001</v>
      </c>
      <c r="K83" s="26" t="s">
        <v>353</v>
      </c>
      <c r="L83" s="27">
        <v>2</v>
      </c>
      <c r="M83" s="28">
        <v>55.23</v>
      </c>
      <c r="N83" s="29" t="s">
        <v>29</v>
      </c>
      <c r="O83" s="30">
        <v>3.3489999999999999E-2</v>
      </c>
      <c r="P83" s="26" t="s">
        <v>294</v>
      </c>
      <c r="Q83" s="29" t="s">
        <v>41</v>
      </c>
      <c r="R83" s="27" t="s">
        <v>29</v>
      </c>
      <c r="S83" s="28">
        <v>1</v>
      </c>
      <c r="T83" s="28" t="s">
        <v>24</v>
      </c>
      <c r="U83" s="110">
        <v>3296.5</v>
      </c>
      <c r="V83" s="31" t="str">
        <f>IF(($U$83+$U$84)&lt;50000,"A",IF(($U$83+$U$84)&lt;500000,"B",IF(($U$83+$U$84)&gt;500000,"C")))</f>
        <v>A</v>
      </c>
      <c r="W83" s="68" t="str">
        <f>IF(($U$83+$U$84)&lt;25000,"TAIP",IF(($U$83+$U$84)&gt;25000,"NE",))</f>
        <v>TAIP</v>
      </c>
    </row>
    <row r="84" spans="1:23" s="21" customFormat="1" ht="30" customHeight="1" x14ac:dyDescent="0.2">
      <c r="A84" s="124" t="s">
        <v>282</v>
      </c>
      <c r="B84" s="166" t="s">
        <v>126</v>
      </c>
      <c r="C84" s="34" t="s">
        <v>127</v>
      </c>
      <c r="D84" s="34" t="s">
        <v>33</v>
      </c>
      <c r="E84" s="24" t="s">
        <v>28</v>
      </c>
      <c r="F84" s="25">
        <v>435.12</v>
      </c>
      <c r="G84" s="25">
        <v>361</v>
      </c>
      <c r="H84" s="25">
        <v>23927.8</v>
      </c>
      <c r="I84" s="25">
        <v>0</v>
      </c>
      <c r="J84" s="110">
        <v>24001.919999999998</v>
      </c>
      <c r="K84" s="26" t="s">
        <v>25</v>
      </c>
      <c r="L84" s="27">
        <v>2</v>
      </c>
      <c r="M84" s="28">
        <v>0</v>
      </c>
      <c r="N84" s="29" t="s">
        <v>29</v>
      </c>
      <c r="O84" s="30">
        <v>8.2000000000000007E-3</v>
      </c>
      <c r="P84" s="26" t="s">
        <v>26</v>
      </c>
      <c r="Q84" s="29" t="s">
        <v>41</v>
      </c>
      <c r="R84" s="27" t="s">
        <v>29</v>
      </c>
      <c r="S84" s="28">
        <v>1</v>
      </c>
      <c r="T84" s="28" t="s">
        <v>24</v>
      </c>
      <c r="U84" s="110">
        <v>0</v>
      </c>
      <c r="V84" s="31" t="str">
        <f>IF(($U$83+$U$84)&lt;50000,"A",IF(($U$83+$U$84)&lt;500000,"B",IF(($U$83+$U$84)&gt;500000,"C")))</f>
        <v>A</v>
      </c>
      <c r="W84" s="68" t="str">
        <f>IF(($U$83+$U$84)&lt;25000,"TAIP",IF(($U$83+$U$84)&gt;25000,"NE",))</f>
        <v>TAIP</v>
      </c>
    </row>
    <row r="85" spans="1:23" s="21" customFormat="1" ht="30" customHeight="1" x14ac:dyDescent="0.2">
      <c r="A85" s="124" t="s">
        <v>282</v>
      </c>
      <c r="B85" s="164" t="s">
        <v>128</v>
      </c>
      <c r="C85" s="107" t="s">
        <v>129</v>
      </c>
      <c r="D85" s="5" t="s">
        <v>33</v>
      </c>
      <c r="E85" s="7" t="s">
        <v>34</v>
      </c>
      <c r="F85" s="206" t="s">
        <v>24</v>
      </c>
      <c r="G85" s="206" t="s">
        <v>24</v>
      </c>
      <c r="H85" s="206" t="s">
        <v>24</v>
      </c>
      <c r="I85" s="206" t="s">
        <v>24</v>
      </c>
      <c r="J85" s="8">
        <v>176.03700000000001</v>
      </c>
      <c r="K85" s="9" t="s">
        <v>353</v>
      </c>
      <c r="L85" s="10">
        <v>2</v>
      </c>
      <c r="M85" s="11">
        <v>55.23</v>
      </c>
      <c r="N85" s="12" t="s">
        <v>29</v>
      </c>
      <c r="O85" s="13">
        <v>3.3489999999999999E-2</v>
      </c>
      <c r="P85" s="9" t="s">
        <v>36</v>
      </c>
      <c r="Q85" s="14" t="s">
        <v>105</v>
      </c>
      <c r="R85" s="10" t="s">
        <v>29</v>
      </c>
      <c r="S85" s="15">
        <v>1</v>
      </c>
      <c r="T85" s="15" t="s">
        <v>24</v>
      </c>
      <c r="U85" s="16">
        <v>326</v>
      </c>
      <c r="V85" s="17" t="str">
        <f>IF((U85)&lt;50000,"A",IF((U85)&lt;500000,"B",IF((U85)&gt;500000,"C")))</f>
        <v>A</v>
      </c>
      <c r="W85" s="18" t="str">
        <f>IF((U85)&lt;25000,"TAIP",IF((U85)&gt;25000,"NE",))</f>
        <v>TAIP</v>
      </c>
    </row>
    <row r="86" spans="1:23" s="21" customFormat="1" ht="30" customHeight="1" x14ac:dyDescent="0.2">
      <c r="A86" s="124" t="s">
        <v>282</v>
      </c>
      <c r="B86" s="165" t="s">
        <v>130</v>
      </c>
      <c r="C86" s="23" t="s">
        <v>131</v>
      </c>
      <c r="D86" s="23" t="s">
        <v>33</v>
      </c>
      <c r="E86" s="24" t="s">
        <v>34</v>
      </c>
      <c r="F86" s="25" t="s">
        <v>24</v>
      </c>
      <c r="G86" s="25" t="s">
        <v>24</v>
      </c>
      <c r="H86" s="25" t="s">
        <v>24</v>
      </c>
      <c r="I86" s="25" t="s">
        <v>24</v>
      </c>
      <c r="J86" s="209">
        <v>2110.4070000000002</v>
      </c>
      <c r="K86" s="26" t="s">
        <v>353</v>
      </c>
      <c r="L86" s="27">
        <v>2</v>
      </c>
      <c r="M86" s="28">
        <v>55.23</v>
      </c>
      <c r="N86" s="29" t="s">
        <v>29</v>
      </c>
      <c r="O86" s="30">
        <v>3.3489999999999999E-2</v>
      </c>
      <c r="P86" s="26" t="s">
        <v>294</v>
      </c>
      <c r="Q86" s="29" t="s">
        <v>41</v>
      </c>
      <c r="R86" s="27" t="s">
        <v>29</v>
      </c>
      <c r="S86" s="28">
        <v>1</v>
      </c>
      <c r="T86" s="28" t="s">
        <v>24</v>
      </c>
      <c r="U86" s="110">
        <v>3903.5</v>
      </c>
      <c r="V86" s="31" t="str">
        <f>IF(($U$86+$U$87+$U$88)&lt;50000,"A",IF(($U$86+$U$87+$U$88)&lt;500000,"B",IF(($U$86+$U$87+$U$88)&gt;500000,"C")))</f>
        <v>A</v>
      </c>
      <c r="W86" s="68" t="str">
        <f>IF(($U$86+$U$87+$U$88)&lt;25000,"TAIP",IF(($U$86+$U$87+$U$88)&gt;25000,"NE",))</f>
        <v>TAIP</v>
      </c>
    </row>
    <row r="87" spans="1:23" s="21" customFormat="1" ht="30" customHeight="1" x14ac:dyDescent="0.2">
      <c r="A87" s="124" t="s">
        <v>282</v>
      </c>
      <c r="B87" s="175" t="s">
        <v>130</v>
      </c>
      <c r="C87" s="122" t="s">
        <v>131</v>
      </c>
      <c r="D87" s="122" t="s">
        <v>33</v>
      </c>
      <c r="E87" s="24" t="s">
        <v>64</v>
      </c>
      <c r="F87" s="25">
        <v>225</v>
      </c>
      <c r="G87" s="25">
        <v>225</v>
      </c>
      <c r="H87" s="25" t="s">
        <v>24</v>
      </c>
      <c r="I87" s="25" t="s">
        <v>24</v>
      </c>
      <c r="J87" s="209">
        <v>0</v>
      </c>
      <c r="K87" s="26" t="s">
        <v>25</v>
      </c>
      <c r="L87" s="27">
        <v>2</v>
      </c>
      <c r="M87" s="36">
        <v>77.599999999999994</v>
      </c>
      <c r="N87" s="29" t="s">
        <v>29</v>
      </c>
      <c r="O87" s="30">
        <v>4.0059999999999998E-2</v>
      </c>
      <c r="P87" s="26" t="s">
        <v>26</v>
      </c>
      <c r="Q87" s="29" t="s">
        <v>41</v>
      </c>
      <c r="R87" s="27" t="s">
        <v>29</v>
      </c>
      <c r="S87" s="28">
        <v>1</v>
      </c>
      <c r="T87" s="28" t="s">
        <v>24</v>
      </c>
      <c r="U87" s="110">
        <v>0</v>
      </c>
      <c r="V87" s="31" t="str">
        <f>IF(($U$86+$U$87+$U$88)&lt;50000,"A",IF(($U$86+$U$87+$U$88)&lt;500000,"B",IF(($U$86+$U$87+$U$88)&gt;500000,"C")))</f>
        <v>A</v>
      </c>
      <c r="W87" s="68" t="str">
        <f t="shared" ref="W87:W88" si="8">IF(($U$86+$U$87+$U$88)&lt;25000,"TAIP",IF(($U$86+$U$87+$U$88)&gt;25000,"NE",))</f>
        <v>TAIP</v>
      </c>
    </row>
    <row r="88" spans="1:23" s="21" customFormat="1" ht="30" customHeight="1" x14ac:dyDescent="0.2">
      <c r="A88" s="124" t="s">
        <v>282</v>
      </c>
      <c r="B88" s="166" t="s">
        <v>130</v>
      </c>
      <c r="C88" s="34" t="s">
        <v>131</v>
      </c>
      <c r="D88" s="34" t="s">
        <v>33</v>
      </c>
      <c r="E88" s="24" t="s">
        <v>212</v>
      </c>
      <c r="F88" s="25">
        <v>32.68</v>
      </c>
      <c r="G88" s="25">
        <v>32.68</v>
      </c>
      <c r="H88" s="25" t="s">
        <v>24</v>
      </c>
      <c r="I88" s="25" t="s">
        <v>24</v>
      </c>
      <c r="J88" s="209">
        <v>0</v>
      </c>
      <c r="K88" s="26" t="s">
        <v>25</v>
      </c>
      <c r="L88" s="27">
        <v>2</v>
      </c>
      <c r="M88" s="36">
        <v>81.260000000000005</v>
      </c>
      <c r="N88" s="29" t="s">
        <v>29</v>
      </c>
      <c r="O88" s="30">
        <v>4.3069999999999997E-2</v>
      </c>
      <c r="P88" s="26" t="s">
        <v>26</v>
      </c>
      <c r="Q88" s="29" t="s">
        <v>41</v>
      </c>
      <c r="R88" s="27" t="s">
        <v>29</v>
      </c>
      <c r="S88" s="28">
        <v>1</v>
      </c>
      <c r="T88" s="28" t="s">
        <v>24</v>
      </c>
      <c r="U88" s="110">
        <v>0</v>
      </c>
      <c r="V88" s="31" t="str">
        <f>IF(($U$86+$U$87+$U$88)&lt;50000,"A",IF(($U$86+$U$87+$U$88)&lt;500000,"B",IF(($U$86+$U$87+$U$88)&gt;500000,"C")))</f>
        <v>A</v>
      </c>
      <c r="W88" s="68" t="str">
        <f t="shared" si="8"/>
        <v>TAIP</v>
      </c>
    </row>
    <row r="89" spans="1:23" s="21" customFormat="1" ht="30" customHeight="1" x14ac:dyDescent="0.2">
      <c r="A89" s="124" t="s">
        <v>282</v>
      </c>
      <c r="B89" s="164" t="s">
        <v>132</v>
      </c>
      <c r="C89" s="108" t="s">
        <v>133</v>
      </c>
      <c r="D89" s="5" t="s">
        <v>33</v>
      </c>
      <c r="E89" s="7" t="s">
        <v>34</v>
      </c>
      <c r="F89" s="206" t="s">
        <v>24</v>
      </c>
      <c r="G89" s="206" t="s">
        <v>24</v>
      </c>
      <c r="H89" s="206" t="s">
        <v>24</v>
      </c>
      <c r="I89" s="206" t="s">
        <v>24</v>
      </c>
      <c r="J89" s="8">
        <v>29.722000000000001</v>
      </c>
      <c r="K89" s="9" t="s">
        <v>353</v>
      </c>
      <c r="L89" s="10">
        <v>2</v>
      </c>
      <c r="M89" s="11">
        <v>33.49</v>
      </c>
      <c r="N89" s="12" t="s">
        <v>29</v>
      </c>
      <c r="O89" s="13">
        <v>5.5230000000000001E-2</v>
      </c>
      <c r="P89" s="9" t="s">
        <v>294</v>
      </c>
      <c r="Q89" s="14" t="s">
        <v>41</v>
      </c>
      <c r="R89" s="10" t="s">
        <v>29</v>
      </c>
      <c r="S89" s="15">
        <v>1</v>
      </c>
      <c r="T89" s="15" t="s">
        <v>24</v>
      </c>
      <c r="U89" s="16">
        <v>55</v>
      </c>
      <c r="V89" s="17" t="str">
        <f>IF(($U$89+$U$90)&lt;50000,"A",IF(($U$89+$U$90)&lt;500000,"B",IF(($U$89+$U$90)&gt;500000,"C")))</f>
        <v>A</v>
      </c>
      <c r="W89" s="18" t="str">
        <f>IF(($U$89+$U$90)&lt;25000,"TAIP",IF(($U$89+$U$90)&gt;25000,"NE",))</f>
        <v>TAIP</v>
      </c>
    </row>
    <row r="90" spans="1:23" s="21" customFormat="1" ht="30" customHeight="1" x14ac:dyDescent="0.2">
      <c r="A90" s="124" t="s">
        <v>282</v>
      </c>
      <c r="B90" s="164" t="s">
        <v>132</v>
      </c>
      <c r="C90" s="51" t="s">
        <v>133</v>
      </c>
      <c r="D90" s="5" t="s">
        <v>33</v>
      </c>
      <c r="E90" s="7" t="s">
        <v>28</v>
      </c>
      <c r="F90" s="206">
        <v>482.5</v>
      </c>
      <c r="G90" s="206">
        <v>264.24</v>
      </c>
      <c r="H90" s="206">
        <v>16620.419999999998</v>
      </c>
      <c r="I90" s="206">
        <v>0</v>
      </c>
      <c r="J90" s="8">
        <v>16838.68</v>
      </c>
      <c r="K90" s="9" t="s">
        <v>301</v>
      </c>
      <c r="L90" s="10">
        <v>1</v>
      </c>
      <c r="M90" s="11">
        <v>0</v>
      </c>
      <c r="N90" s="12" t="s">
        <v>29</v>
      </c>
      <c r="O90" s="13">
        <v>8.2000000000000007E-3</v>
      </c>
      <c r="P90" s="9" t="s">
        <v>26</v>
      </c>
      <c r="Q90" s="14" t="s">
        <v>41</v>
      </c>
      <c r="R90" s="10" t="s">
        <v>29</v>
      </c>
      <c r="S90" s="15">
        <v>1</v>
      </c>
      <c r="T90" s="15">
        <v>1</v>
      </c>
      <c r="U90" s="16">
        <v>0</v>
      </c>
      <c r="V90" s="17" t="str">
        <f>IF(($U$89+$U$90)&lt;50000,"A",IF(($U$89+$U$90)&lt;500000,"B",IF(($U$89+$U$90)&gt;500000,"C")))</f>
        <v>A</v>
      </c>
      <c r="W90" s="18" t="str">
        <f>IF(($U$89+$U$90)&lt;25000,"TAIP",IF(($U$89+$U$90)&gt;25000,"NE",))</f>
        <v>TAIP</v>
      </c>
    </row>
    <row r="91" spans="1:23" s="21" customFormat="1" ht="30" customHeight="1" x14ac:dyDescent="0.2">
      <c r="A91" s="124" t="s">
        <v>282</v>
      </c>
      <c r="B91" s="165" t="s">
        <v>134</v>
      </c>
      <c r="C91" s="160" t="s">
        <v>135</v>
      </c>
      <c r="D91" s="23" t="s">
        <v>33</v>
      </c>
      <c r="E91" s="24" t="s">
        <v>34</v>
      </c>
      <c r="F91" s="25" t="s">
        <v>24</v>
      </c>
      <c r="G91" s="25" t="s">
        <v>24</v>
      </c>
      <c r="H91" s="25" t="s">
        <v>24</v>
      </c>
      <c r="I91" s="25" t="s">
        <v>24</v>
      </c>
      <c r="J91" s="110">
        <v>5844.165</v>
      </c>
      <c r="K91" s="26" t="s">
        <v>353</v>
      </c>
      <c r="L91" s="27">
        <v>2</v>
      </c>
      <c r="M91" s="28">
        <v>55.23</v>
      </c>
      <c r="N91" s="29" t="s">
        <v>29</v>
      </c>
      <c r="O91" s="30">
        <v>3.3489999999999999E-2</v>
      </c>
      <c r="P91" s="26" t="s">
        <v>294</v>
      </c>
      <c r="Q91" s="29" t="s">
        <v>41</v>
      </c>
      <c r="R91" s="27" t="s">
        <v>29</v>
      </c>
      <c r="S91" s="28">
        <v>1</v>
      </c>
      <c r="T91" s="28" t="s">
        <v>24</v>
      </c>
      <c r="U91" s="110">
        <v>10809.7</v>
      </c>
      <c r="V91" s="31" t="str">
        <f>IF(($U$91+$U$92)&lt;50000,"A",IF(($U$91+$U$92)&lt;500000,"B",IF(($U$91+$U$92)&gt;500000,"C")))</f>
        <v>A</v>
      </c>
      <c r="W91" s="68" t="str">
        <f>IF(($U$91+$U$92)&lt;25000,"TAIP",IF(($U$91+$U$92)&gt;25000,"NE",))</f>
        <v>TAIP</v>
      </c>
    </row>
    <row r="92" spans="1:23" s="21" customFormat="1" ht="30" customHeight="1" x14ac:dyDescent="0.2">
      <c r="A92" s="124" t="s">
        <v>282</v>
      </c>
      <c r="B92" s="166" t="s">
        <v>134</v>
      </c>
      <c r="C92" s="161" t="s">
        <v>135</v>
      </c>
      <c r="D92" s="34" t="s">
        <v>33</v>
      </c>
      <c r="E92" s="24" t="s">
        <v>52</v>
      </c>
      <c r="F92" s="25">
        <v>891.47799999999995</v>
      </c>
      <c r="G92" s="25">
        <v>891.48</v>
      </c>
      <c r="H92" s="25">
        <v>0</v>
      </c>
      <c r="I92" s="25">
        <v>0</v>
      </c>
      <c r="J92" s="110">
        <v>0</v>
      </c>
      <c r="K92" s="26" t="s">
        <v>25</v>
      </c>
      <c r="L92" s="27">
        <v>2</v>
      </c>
      <c r="M92" s="28">
        <v>77.739999999999995</v>
      </c>
      <c r="N92" s="29" t="s">
        <v>29</v>
      </c>
      <c r="O92" s="30">
        <v>4.2779999999999999E-2</v>
      </c>
      <c r="P92" s="26" t="s">
        <v>26</v>
      </c>
      <c r="Q92" s="29" t="s">
        <v>41</v>
      </c>
      <c r="R92" s="27" t="s">
        <v>29</v>
      </c>
      <c r="S92" s="28">
        <v>1</v>
      </c>
      <c r="T92" s="28" t="s">
        <v>24</v>
      </c>
      <c r="U92" s="110">
        <v>0</v>
      </c>
      <c r="V92" s="31" t="str">
        <f>IF(($U$91+$U$92)&lt;50000,"A",IF(($U$91+$U$92)&lt;500000,"B",IF(($U$91+$U$92)&gt;500000,"C")))</f>
        <v>A</v>
      </c>
      <c r="W92" s="68" t="str">
        <f>IF(($U$91+$U$92)&lt;25000,"TAIP",IF(($U$91+$U$92)&gt;25000,"NE",))</f>
        <v>TAIP</v>
      </c>
    </row>
    <row r="93" spans="1:23" s="21" customFormat="1" ht="30" customHeight="1" x14ac:dyDescent="0.2">
      <c r="A93" s="124" t="s">
        <v>282</v>
      </c>
      <c r="B93" s="164" t="s">
        <v>136</v>
      </c>
      <c r="C93" s="108" t="s">
        <v>137</v>
      </c>
      <c r="D93" s="5" t="s">
        <v>33</v>
      </c>
      <c r="E93" s="7" t="s">
        <v>138</v>
      </c>
      <c r="F93" s="206">
        <v>0</v>
      </c>
      <c r="G93" s="206">
        <v>0</v>
      </c>
      <c r="H93" s="206">
        <v>249.30500000000001</v>
      </c>
      <c r="I93" s="206">
        <v>0</v>
      </c>
      <c r="J93" s="8">
        <v>249.31</v>
      </c>
      <c r="K93" s="9" t="s">
        <v>25</v>
      </c>
      <c r="L93" s="10">
        <v>2</v>
      </c>
      <c r="M93" s="11">
        <v>77.599999999999994</v>
      </c>
      <c r="N93" s="12" t="s">
        <v>29</v>
      </c>
      <c r="O93" s="13">
        <v>4.0059999999999998E-2</v>
      </c>
      <c r="P93" s="9" t="s">
        <v>26</v>
      </c>
      <c r="Q93" s="14" t="s">
        <v>55</v>
      </c>
      <c r="R93" s="10" t="s">
        <v>29</v>
      </c>
      <c r="S93" s="15">
        <v>1</v>
      </c>
      <c r="T93" s="15" t="s">
        <v>24</v>
      </c>
      <c r="U93" s="16">
        <v>775</v>
      </c>
      <c r="V93" s="17" t="str">
        <f>IF(($U$93+$U$94+$U$95+$U$96+$U$97+$U$98+$U$99+$U$100+$U$101+$U$102+$U$103+$U$104+$U$105+$U$106+$U$107+$U$108+$U$109+$U$110+$U$111)&lt;50000,"A",IF(($U$93+$U$94+$U$95+$U$96+$U$97+$U$98+$U$99+$U$100+$U$101+$U$102+$U$103+$U$104+$U$105+$U$106+$U$107+$U$108+$U$109+$U$110+$U$111)&lt;500000,"B",IF(($U$93+$U$94+$U$95+$U$96+$U$97+$U$98+$U$99+$U$100+$U$101+$U$102+$U$103+$U$104+$U$105+$U$106+$U$107+$U$108+$U$109+$U$110+$U$111)&gt;500000,"C")))</f>
        <v>A</v>
      </c>
      <c r="W93" s="18" t="str">
        <f>IF(($U$93+$U$94+$U$95+$U$96+$U$97+$U$98+$U$99+$U$100+$U$101+$U$102+$U$103+$U$104+$U$105+$U$106+$U$107+$U$108+$U$109+$U$110+$U$111)&lt;25000,"TAIP",IF(($U$93+$U$94+$U$95+$U$96+$U$97+$U$98+$U$99+$U$100+$U$101+$U$102+$U$103+$U$104+$U$105+$U$106+$U$107+$U$108+$U$109+$U$110+$U$111)&gt;25000,"NE",))</f>
        <v>TAIP</v>
      </c>
    </row>
    <row r="94" spans="1:23" s="21" customFormat="1" ht="30" customHeight="1" x14ac:dyDescent="0.2">
      <c r="A94" s="124" t="s">
        <v>282</v>
      </c>
      <c r="B94" s="164" t="s">
        <v>136</v>
      </c>
      <c r="C94" s="107" t="s">
        <v>137</v>
      </c>
      <c r="D94" s="5" t="s">
        <v>33</v>
      </c>
      <c r="E94" s="7" t="s">
        <v>64</v>
      </c>
      <c r="F94" s="206">
        <v>47.93</v>
      </c>
      <c r="G94" s="206">
        <v>41.871000000000002</v>
      </c>
      <c r="H94" s="206">
        <v>105.09</v>
      </c>
      <c r="I94" s="206">
        <v>0</v>
      </c>
      <c r="J94" s="8">
        <v>111.15</v>
      </c>
      <c r="K94" s="9" t="s">
        <v>25</v>
      </c>
      <c r="L94" s="10">
        <v>2</v>
      </c>
      <c r="M94" s="11">
        <v>77.599999999999994</v>
      </c>
      <c r="N94" s="12" t="s">
        <v>29</v>
      </c>
      <c r="O94" s="13">
        <v>4.0059999999999998E-2</v>
      </c>
      <c r="P94" s="9" t="s">
        <v>26</v>
      </c>
      <c r="Q94" s="14" t="s">
        <v>55</v>
      </c>
      <c r="R94" s="10" t="s">
        <v>29</v>
      </c>
      <c r="S94" s="15">
        <v>1</v>
      </c>
      <c r="T94" s="15" t="s">
        <v>24</v>
      </c>
      <c r="U94" s="16">
        <v>345.5</v>
      </c>
      <c r="V94" s="17" t="str">
        <f t="shared" ref="V94:V111" si="9">IF(($U$93+$U$94+$U$95+$U$96+$U$97+$U$98+$U$99+$U$100+$U$101+$U$102+$U$103+$U$104+$U$105+$U$106+$U$107+$U$108+$U$109+$U$110+$U$111)&lt;50000,"A",IF(($U$93+$U$94+$U$95+$U$96+$U$97+$U$98+$U$99+$U$100+$U$101+$U$102+$U$103+$U$104+$U$105+$U$106+$U$107+$U$108+$U$109+$U$110+$U$111)&lt;500000,"B",IF(($U$93+$U$94+$U$95+$U$96+$U$97+$U$98+$U$99+$U$100+$U$101+$U$102+$U$103+$U$104+$U$105+$U$106+$U$107+$U$108+$U$109+$U$110+$U$111)&gt;500000,"C")))</f>
        <v>A</v>
      </c>
      <c r="W94" s="18" t="str">
        <f t="shared" ref="W94:W111" si="10">IF(($U$93+$U$94+$U$95+$U$96+$U$97+$U$98+$U$99+$U$100+$U$101+$U$102+$U$103+$U$104+$U$105+$U$106+$U$107+$U$108+$U$109+$U$110+$U$111)&lt;25000,"TAIP",IF(($U$93+$U$94+$U$95+$U$96+$U$97+$U$98+$U$99+$U$100+$U$101+$U$102+$U$103+$U$104+$U$105+$U$106+$U$107+$U$108+$U$109+$U$110+$U$111)&gt;25000,"NE",))</f>
        <v>TAIP</v>
      </c>
    </row>
    <row r="95" spans="1:23" s="21" customFormat="1" ht="30" customHeight="1" x14ac:dyDescent="0.2">
      <c r="A95" s="124" t="s">
        <v>282</v>
      </c>
      <c r="B95" s="164" t="s">
        <v>136</v>
      </c>
      <c r="C95" s="107" t="s">
        <v>137</v>
      </c>
      <c r="D95" s="5" t="s">
        <v>33</v>
      </c>
      <c r="E95" s="7" t="s">
        <v>304</v>
      </c>
      <c r="F95" s="206">
        <v>0</v>
      </c>
      <c r="G95" s="206">
        <v>0</v>
      </c>
      <c r="H95" s="206">
        <v>0</v>
      </c>
      <c r="I95" s="206">
        <v>0</v>
      </c>
      <c r="J95" s="8">
        <v>0</v>
      </c>
      <c r="K95" s="9" t="s">
        <v>25</v>
      </c>
      <c r="L95" s="10">
        <v>2</v>
      </c>
      <c r="M95" s="11">
        <v>77.599999999999994</v>
      </c>
      <c r="N95" s="12" t="s">
        <v>29</v>
      </c>
      <c r="O95" s="13">
        <v>4.0059999999999998E-2</v>
      </c>
      <c r="P95" s="9" t="s">
        <v>26</v>
      </c>
      <c r="Q95" s="14" t="s">
        <v>55</v>
      </c>
      <c r="R95" s="10" t="s">
        <v>29</v>
      </c>
      <c r="S95" s="15">
        <v>1</v>
      </c>
      <c r="T95" s="15" t="s">
        <v>24</v>
      </c>
      <c r="U95" s="16">
        <v>0</v>
      </c>
      <c r="V95" s="17" t="str">
        <f t="shared" si="9"/>
        <v>A</v>
      </c>
      <c r="W95" s="18" t="str">
        <f t="shared" si="10"/>
        <v>TAIP</v>
      </c>
    </row>
    <row r="96" spans="1:23" s="21" customFormat="1" ht="30" customHeight="1" x14ac:dyDescent="0.2">
      <c r="A96" s="124" t="s">
        <v>282</v>
      </c>
      <c r="B96" s="164" t="s">
        <v>136</v>
      </c>
      <c r="C96" s="107" t="s">
        <v>137</v>
      </c>
      <c r="D96" s="5" t="s">
        <v>33</v>
      </c>
      <c r="E96" s="7" t="s">
        <v>305</v>
      </c>
      <c r="F96" s="206">
        <v>0</v>
      </c>
      <c r="G96" s="206">
        <v>0</v>
      </c>
      <c r="H96" s="206">
        <v>0.04</v>
      </c>
      <c r="I96" s="206">
        <v>0</v>
      </c>
      <c r="J96" s="8">
        <v>0.04</v>
      </c>
      <c r="K96" s="9" t="s">
        <v>25</v>
      </c>
      <c r="L96" s="10">
        <v>2</v>
      </c>
      <c r="M96" s="11">
        <v>72.97</v>
      </c>
      <c r="N96" s="12" t="s">
        <v>29</v>
      </c>
      <c r="O96" s="13">
        <v>4.4790000000000003E-2</v>
      </c>
      <c r="P96" s="9" t="s">
        <v>26</v>
      </c>
      <c r="Q96" s="14" t="s">
        <v>55</v>
      </c>
      <c r="R96" s="10" t="s">
        <v>29</v>
      </c>
      <c r="S96" s="15">
        <v>1</v>
      </c>
      <c r="T96" s="15" t="s">
        <v>24</v>
      </c>
      <c r="U96" s="16">
        <v>0.1</v>
      </c>
      <c r="V96" s="17" t="str">
        <f t="shared" si="9"/>
        <v>A</v>
      </c>
      <c r="W96" s="18" t="str">
        <f t="shared" si="10"/>
        <v>TAIP</v>
      </c>
    </row>
    <row r="97" spans="1:23" s="21" customFormat="1" ht="30" customHeight="1" x14ac:dyDescent="0.2">
      <c r="A97" s="124" t="s">
        <v>282</v>
      </c>
      <c r="B97" s="164" t="s">
        <v>136</v>
      </c>
      <c r="C97" s="107" t="s">
        <v>137</v>
      </c>
      <c r="D97" s="5" t="s">
        <v>33</v>
      </c>
      <c r="E97" s="7" t="s">
        <v>139</v>
      </c>
      <c r="F97" s="206">
        <v>1.68</v>
      </c>
      <c r="G97" s="206">
        <v>0</v>
      </c>
      <c r="H97" s="206">
        <v>0</v>
      </c>
      <c r="I97" s="206">
        <v>0</v>
      </c>
      <c r="J97" s="8">
        <v>1.68</v>
      </c>
      <c r="K97" s="9" t="s">
        <v>25</v>
      </c>
      <c r="L97" s="10">
        <v>2</v>
      </c>
      <c r="M97" s="11">
        <v>77.599999999999994</v>
      </c>
      <c r="N97" s="12" t="s">
        <v>29</v>
      </c>
      <c r="O97" s="13">
        <v>4.0599999999999997E-2</v>
      </c>
      <c r="P97" s="9" t="s">
        <v>26</v>
      </c>
      <c r="Q97" s="14" t="s">
        <v>55</v>
      </c>
      <c r="R97" s="10" t="s">
        <v>29</v>
      </c>
      <c r="S97" s="15">
        <v>1</v>
      </c>
      <c r="T97" s="15" t="s">
        <v>24</v>
      </c>
      <c r="U97" s="16">
        <v>5.2</v>
      </c>
      <c r="V97" s="17" t="str">
        <f t="shared" si="9"/>
        <v>A</v>
      </c>
      <c r="W97" s="18" t="str">
        <f t="shared" si="10"/>
        <v>TAIP</v>
      </c>
    </row>
    <row r="98" spans="1:23" s="21" customFormat="1" ht="30" customHeight="1" x14ac:dyDescent="0.2">
      <c r="A98" s="124" t="s">
        <v>282</v>
      </c>
      <c r="B98" s="164" t="s">
        <v>136</v>
      </c>
      <c r="C98" s="107" t="s">
        <v>137</v>
      </c>
      <c r="D98" s="5" t="s">
        <v>33</v>
      </c>
      <c r="E98" s="7" t="s">
        <v>140</v>
      </c>
      <c r="F98" s="206">
        <v>0</v>
      </c>
      <c r="G98" s="206">
        <v>0</v>
      </c>
      <c r="H98" s="206">
        <v>31.59</v>
      </c>
      <c r="I98" s="206">
        <v>0</v>
      </c>
      <c r="J98" s="8">
        <v>31.59</v>
      </c>
      <c r="K98" s="9" t="s">
        <v>25</v>
      </c>
      <c r="L98" s="10">
        <v>1</v>
      </c>
      <c r="M98" s="11">
        <v>104.34</v>
      </c>
      <c r="N98" s="12" t="s">
        <v>24</v>
      </c>
      <c r="O98" s="13">
        <v>1.172E-2</v>
      </c>
      <c r="P98" s="9" t="s">
        <v>26</v>
      </c>
      <c r="Q98" s="14" t="s">
        <v>55</v>
      </c>
      <c r="R98" s="10">
        <v>1</v>
      </c>
      <c r="S98" s="15">
        <v>1</v>
      </c>
      <c r="T98" s="15" t="s">
        <v>24</v>
      </c>
      <c r="U98" s="16">
        <v>38.630299032000003</v>
      </c>
      <c r="V98" s="17" t="str">
        <f t="shared" si="9"/>
        <v>A</v>
      </c>
      <c r="W98" s="18" t="str">
        <f t="shared" si="10"/>
        <v>TAIP</v>
      </c>
    </row>
    <row r="99" spans="1:23" s="21" customFormat="1" ht="30" customHeight="1" x14ac:dyDescent="0.2">
      <c r="A99" s="124" t="s">
        <v>282</v>
      </c>
      <c r="B99" s="164" t="s">
        <v>136</v>
      </c>
      <c r="C99" s="107" t="s">
        <v>137</v>
      </c>
      <c r="D99" s="5" t="s">
        <v>33</v>
      </c>
      <c r="E99" s="7" t="s">
        <v>306</v>
      </c>
      <c r="F99" s="206">
        <v>91.95</v>
      </c>
      <c r="G99" s="206">
        <v>374.25</v>
      </c>
      <c r="H99" s="206">
        <v>3728.34</v>
      </c>
      <c r="I99" s="206">
        <v>0</v>
      </c>
      <c r="J99" s="8">
        <v>3446.04</v>
      </c>
      <c r="K99" s="9" t="s">
        <v>25</v>
      </c>
      <c r="L99" s="10">
        <v>1</v>
      </c>
      <c r="M99" s="11">
        <v>0</v>
      </c>
      <c r="N99" s="12" t="s">
        <v>24</v>
      </c>
      <c r="O99" s="13">
        <v>1.17E-2</v>
      </c>
      <c r="P99" s="9" t="s">
        <v>26</v>
      </c>
      <c r="Q99" s="14" t="s">
        <v>55</v>
      </c>
      <c r="R99" s="10">
        <v>1</v>
      </c>
      <c r="S99" s="15">
        <v>1</v>
      </c>
      <c r="T99" s="15">
        <v>1</v>
      </c>
      <c r="U99" s="16">
        <v>0</v>
      </c>
      <c r="V99" s="17" t="str">
        <f t="shared" si="9"/>
        <v>A</v>
      </c>
      <c r="W99" s="18" t="str">
        <f t="shared" si="10"/>
        <v>TAIP</v>
      </c>
    </row>
    <row r="100" spans="1:23" s="21" customFormat="1" ht="30" customHeight="1" x14ac:dyDescent="0.2">
      <c r="A100" s="124" t="s">
        <v>282</v>
      </c>
      <c r="B100" s="164" t="s">
        <v>136</v>
      </c>
      <c r="C100" s="107" t="s">
        <v>137</v>
      </c>
      <c r="D100" s="5" t="s">
        <v>33</v>
      </c>
      <c r="E100" s="7" t="s">
        <v>307</v>
      </c>
      <c r="F100" s="206">
        <v>0</v>
      </c>
      <c r="G100" s="206">
        <v>0</v>
      </c>
      <c r="H100" s="206">
        <v>900</v>
      </c>
      <c r="I100" s="206">
        <v>0</v>
      </c>
      <c r="J100" s="8">
        <v>900</v>
      </c>
      <c r="K100" s="9" t="s">
        <v>25</v>
      </c>
      <c r="L100" s="10">
        <v>1</v>
      </c>
      <c r="M100" s="11">
        <v>0</v>
      </c>
      <c r="N100" s="12" t="s">
        <v>24</v>
      </c>
      <c r="O100" s="13">
        <v>1.17E-2</v>
      </c>
      <c r="P100" s="9" t="s">
        <v>26</v>
      </c>
      <c r="Q100" s="14" t="s">
        <v>55</v>
      </c>
      <c r="R100" s="10">
        <v>1</v>
      </c>
      <c r="S100" s="15">
        <v>1</v>
      </c>
      <c r="T100" s="15">
        <v>1</v>
      </c>
      <c r="U100" s="16">
        <v>0</v>
      </c>
      <c r="V100" s="17" t="str">
        <f t="shared" si="9"/>
        <v>A</v>
      </c>
      <c r="W100" s="18" t="str">
        <f t="shared" si="10"/>
        <v>TAIP</v>
      </c>
    </row>
    <row r="101" spans="1:23" s="21" customFormat="1" ht="30" customHeight="1" x14ac:dyDescent="0.2">
      <c r="A101" s="124" t="s">
        <v>282</v>
      </c>
      <c r="B101" s="164" t="s">
        <v>136</v>
      </c>
      <c r="C101" s="107" t="s">
        <v>137</v>
      </c>
      <c r="D101" s="5" t="s">
        <v>33</v>
      </c>
      <c r="E101" s="7" t="s">
        <v>308</v>
      </c>
      <c r="F101" s="206">
        <v>8.31</v>
      </c>
      <c r="G101" s="206">
        <v>0</v>
      </c>
      <c r="H101" s="206">
        <v>150</v>
      </c>
      <c r="I101" s="206">
        <v>0</v>
      </c>
      <c r="J101" s="8">
        <v>158.31</v>
      </c>
      <c r="K101" s="9" t="s">
        <v>25</v>
      </c>
      <c r="L101" s="10">
        <v>1</v>
      </c>
      <c r="M101" s="11">
        <v>0</v>
      </c>
      <c r="N101" s="12" t="s">
        <v>24</v>
      </c>
      <c r="O101" s="13">
        <v>1.5599999999999999E-2</v>
      </c>
      <c r="P101" s="9" t="s">
        <v>26</v>
      </c>
      <c r="Q101" s="14" t="s">
        <v>55</v>
      </c>
      <c r="R101" s="10">
        <v>1</v>
      </c>
      <c r="S101" s="15">
        <v>1</v>
      </c>
      <c r="T101" s="15">
        <v>1</v>
      </c>
      <c r="U101" s="16">
        <v>0</v>
      </c>
      <c r="V101" s="17" t="str">
        <f t="shared" si="9"/>
        <v>A</v>
      </c>
      <c r="W101" s="18" t="str">
        <f t="shared" si="10"/>
        <v>TAIP</v>
      </c>
    </row>
    <row r="102" spans="1:23" s="21" customFormat="1" ht="30" customHeight="1" x14ac:dyDescent="0.2">
      <c r="A102" s="124" t="s">
        <v>282</v>
      </c>
      <c r="B102" s="164" t="s">
        <v>136</v>
      </c>
      <c r="C102" s="107" t="s">
        <v>137</v>
      </c>
      <c r="D102" s="5" t="s">
        <v>33</v>
      </c>
      <c r="E102" s="7" t="s">
        <v>141</v>
      </c>
      <c r="F102" s="206">
        <v>100</v>
      </c>
      <c r="G102" s="206">
        <v>0</v>
      </c>
      <c r="H102" s="206">
        <v>258.77999999999997</v>
      </c>
      <c r="I102" s="206">
        <v>0</v>
      </c>
      <c r="J102" s="8">
        <v>358.78</v>
      </c>
      <c r="K102" s="9" t="s">
        <v>25</v>
      </c>
      <c r="L102" s="10">
        <v>1</v>
      </c>
      <c r="M102" s="11">
        <v>0</v>
      </c>
      <c r="N102" s="12" t="s">
        <v>24</v>
      </c>
      <c r="O102" s="13">
        <v>1.1599999999999999E-2</v>
      </c>
      <c r="P102" s="9" t="s">
        <v>26</v>
      </c>
      <c r="Q102" s="14" t="s">
        <v>55</v>
      </c>
      <c r="R102" s="10">
        <v>1</v>
      </c>
      <c r="S102" s="15">
        <v>1</v>
      </c>
      <c r="T102" s="15">
        <v>1</v>
      </c>
      <c r="U102" s="16">
        <v>0</v>
      </c>
      <c r="V102" s="17" t="str">
        <f t="shared" si="9"/>
        <v>A</v>
      </c>
      <c r="W102" s="18" t="str">
        <f t="shared" si="10"/>
        <v>TAIP</v>
      </c>
    </row>
    <row r="103" spans="1:23" s="21" customFormat="1" ht="30" customHeight="1" x14ac:dyDescent="0.2">
      <c r="A103" s="124" t="s">
        <v>282</v>
      </c>
      <c r="B103" s="164" t="s">
        <v>136</v>
      </c>
      <c r="C103" s="107" t="s">
        <v>137</v>
      </c>
      <c r="D103" s="5" t="s">
        <v>33</v>
      </c>
      <c r="E103" s="7" t="s">
        <v>142</v>
      </c>
      <c r="F103" s="206">
        <v>0</v>
      </c>
      <c r="G103" s="206">
        <v>0</v>
      </c>
      <c r="H103" s="206">
        <v>34.68</v>
      </c>
      <c r="I103" s="206">
        <v>0</v>
      </c>
      <c r="J103" s="8">
        <v>34.68</v>
      </c>
      <c r="K103" s="9" t="s">
        <v>25</v>
      </c>
      <c r="L103" s="10">
        <v>1</v>
      </c>
      <c r="M103" s="11">
        <v>0</v>
      </c>
      <c r="N103" s="12" t="s">
        <v>24</v>
      </c>
      <c r="O103" s="13">
        <v>1.1599999999999999E-2</v>
      </c>
      <c r="P103" s="9" t="s">
        <v>26</v>
      </c>
      <c r="Q103" s="14" t="s">
        <v>55</v>
      </c>
      <c r="R103" s="10">
        <v>1</v>
      </c>
      <c r="S103" s="15">
        <v>1</v>
      </c>
      <c r="T103" s="15">
        <v>1</v>
      </c>
      <c r="U103" s="16">
        <v>0</v>
      </c>
      <c r="V103" s="17" t="str">
        <f t="shared" si="9"/>
        <v>A</v>
      </c>
      <c r="W103" s="18" t="str">
        <f t="shared" si="10"/>
        <v>TAIP</v>
      </c>
    </row>
    <row r="104" spans="1:23" s="21" customFormat="1" ht="30" customHeight="1" x14ac:dyDescent="0.2">
      <c r="A104" s="124" t="s">
        <v>282</v>
      </c>
      <c r="B104" s="164" t="s">
        <v>136</v>
      </c>
      <c r="C104" s="107" t="s">
        <v>137</v>
      </c>
      <c r="D104" s="5" t="s">
        <v>33</v>
      </c>
      <c r="E104" s="7" t="s">
        <v>143</v>
      </c>
      <c r="F104" s="206">
        <v>0</v>
      </c>
      <c r="G104" s="206">
        <v>0</v>
      </c>
      <c r="H104" s="206">
        <v>24.03</v>
      </c>
      <c r="I104" s="206">
        <v>0</v>
      </c>
      <c r="J104" s="8">
        <v>24.03</v>
      </c>
      <c r="K104" s="9" t="s">
        <v>25</v>
      </c>
      <c r="L104" s="10">
        <v>1</v>
      </c>
      <c r="M104" s="11">
        <v>0</v>
      </c>
      <c r="N104" s="12" t="s">
        <v>24</v>
      </c>
      <c r="O104" s="13">
        <v>1.1599999999999999E-2</v>
      </c>
      <c r="P104" s="9" t="s">
        <v>26</v>
      </c>
      <c r="Q104" s="14" t="s">
        <v>55</v>
      </c>
      <c r="R104" s="10">
        <v>1</v>
      </c>
      <c r="S104" s="15">
        <v>1</v>
      </c>
      <c r="T104" s="15">
        <v>1</v>
      </c>
      <c r="U104" s="16">
        <v>0</v>
      </c>
      <c r="V104" s="17" t="str">
        <f t="shared" si="9"/>
        <v>A</v>
      </c>
      <c r="W104" s="18" t="str">
        <f t="shared" si="10"/>
        <v>TAIP</v>
      </c>
    </row>
    <row r="105" spans="1:23" s="21" customFormat="1" ht="30" customHeight="1" x14ac:dyDescent="0.2">
      <c r="A105" s="124" t="s">
        <v>282</v>
      </c>
      <c r="B105" s="164" t="s">
        <v>136</v>
      </c>
      <c r="C105" s="107" t="s">
        <v>137</v>
      </c>
      <c r="D105" s="5" t="s">
        <v>33</v>
      </c>
      <c r="E105" s="7" t="s">
        <v>309</v>
      </c>
      <c r="F105" s="206">
        <v>0</v>
      </c>
      <c r="G105" s="206">
        <v>0</v>
      </c>
      <c r="H105" s="206">
        <v>0.55500000000000005</v>
      </c>
      <c r="I105" s="206">
        <v>0</v>
      </c>
      <c r="J105" s="8">
        <v>0.55500000000000005</v>
      </c>
      <c r="K105" s="9" t="s">
        <v>25</v>
      </c>
      <c r="L105" s="10">
        <v>1</v>
      </c>
      <c r="M105" s="11">
        <v>0</v>
      </c>
      <c r="N105" s="12" t="s">
        <v>24</v>
      </c>
      <c r="O105" s="13">
        <v>1.1599999999999999E-2</v>
      </c>
      <c r="P105" s="9" t="s">
        <v>26</v>
      </c>
      <c r="Q105" s="14" t="s">
        <v>55</v>
      </c>
      <c r="R105" s="10">
        <v>1</v>
      </c>
      <c r="S105" s="15">
        <v>1</v>
      </c>
      <c r="T105" s="15">
        <v>1</v>
      </c>
      <c r="U105" s="16">
        <v>0</v>
      </c>
      <c r="V105" s="17" t="str">
        <f t="shared" si="9"/>
        <v>A</v>
      </c>
      <c r="W105" s="18" t="str">
        <f t="shared" si="10"/>
        <v>TAIP</v>
      </c>
    </row>
    <row r="106" spans="1:23" s="21" customFormat="1" ht="30" customHeight="1" x14ac:dyDescent="0.2">
      <c r="A106" s="124" t="s">
        <v>282</v>
      </c>
      <c r="B106" s="164" t="s">
        <v>136</v>
      </c>
      <c r="C106" s="107" t="s">
        <v>137</v>
      </c>
      <c r="D106" s="5" t="s">
        <v>33</v>
      </c>
      <c r="E106" s="7" t="s">
        <v>310</v>
      </c>
      <c r="F106" s="206">
        <v>0</v>
      </c>
      <c r="G106" s="206">
        <v>0</v>
      </c>
      <c r="H106" s="206">
        <v>408.3</v>
      </c>
      <c r="I106" s="206">
        <v>0</v>
      </c>
      <c r="J106" s="8">
        <v>408.3</v>
      </c>
      <c r="K106" s="9" t="s">
        <v>25</v>
      </c>
      <c r="L106" s="10">
        <v>1</v>
      </c>
      <c r="M106" s="11">
        <v>0</v>
      </c>
      <c r="N106" s="12" t="s">
        <v>24</v>
      </c>
      <c r="O106" s="13">
        <v>1.17E-2</v>
      </c>
      <c r="P106" s="9" t="s">
        <v>26</v>
      </c>
      <c r="Q106" s="14" t="s">
        <v>55</v>
      </c>
      <c r="R106" s="10">
        <v>1</v>
      </c>
      <c r="S106" s="15">
        <v>1</v>
      </c>
      <c r="T106" s="15">
        <v>1</v>
      </c>
      <c r="U106" s="16">
        <v>0</v>
      </c>
      <c r="V106" s="17" t="str">
        <f t="shared" si="9"/>
        <v>A</v>
      </c>
      <c r="W106" s="18" t="str">
        <f t="shared" si="10"/>
        <v>TAIP</v>
      </c>
    </row>
    <row r="107" spans="1:23" s="21" customFormat="1" ht="30" customHeight="1" x14ac:dyDescent="0.2">
      <c r="A107" s="124" t="s">
        <v>282</v>
      </c>
      <c r="B107" s="164" t="s">
        <v>136</v>
      </c>
      <c r="C107" s="107" t="s">
        <v>137</v>
      </c>
      <c r="D107" s="5" t="s">
        <v>33</v>
      </c>
      <c r="E107" s="7" t="s">
        <v>144</v>
      </c>
      <c r="F107" s="206">
        <v>40.24</v>
      </c>
      <c r="G107" s="206">
        <v>14.205</v>
      </c>
      <c r="H107" s="206">
        <v>108.1</v>
      </c>
      <c r="I107" s="206">
        <v>0</v>
      </c>
      <c r="J107" s="8">
        <v>134.13999999999999</v>
      </c>
      <c r="K107" s="9" t="s">
        <v>25</v>
      </c>
      <c r="L107" s="10">
        <v>1</v>
      </c>
      <c r="M107" s="11">
        <v>0</v>
      </c>
      <c r="N107" s="12" t="s">
        <v>24</v>
      </c>
      <c r="O107" s="13">
        <v>1.1599999999999999E-2</v>
      </c>
      <c r="P107" s="9" t="s">
        <v>26</v>
      </c>
      <c r="Q107" s="14" t="s">
        <v>55</v>
      </c>
      <c r="R107" s="10">
        <v>1</v>
      </c>
      <c r="S107" s="15">
        <v>1</v>
      </c>
      <c r="T107" s="15">
        <v>1</v>
      </c>
      <c r="U107" s="16">
        <v>0</v>
      </c>
      <c r="V107" s="17" t="str">
        <f t="shared" si="9"/>
        <v>A</v>
      </c>
      <c r="W107" s="18" t="str">
        <f t="shared" si="10"/>
        <v>TAIP</v>
      </c>
    </row>
    <row r="108" spans="1:23" s="21" customFormat="1" ht="30" customHeight="1" x14ac:dyDescent="0.2">
      <c r="A108" s="124" t="s">
        <v>282</v>
      </c>
      <c r="B108" s="164" t="s">
        <v>136</v>
      </c>
      <c r="C108" s="107" t="s">
        <v>137</v>
      </c>
      <c r="D108" s="135" t="s">
        <v>22</v>
      </c>
      <c r="E108" s="7" t="s">
        <v>354</v>
      </c>
      <c r="F108" s="206">
        <v>3587.94</v>
      </c>
      <c r="G108" s="206">
        <v>6638.4</v>
      </c>
      <c r="H108" s="206">
        <v>31907.02</v>
      </c>
      <c r="I108" s="206">
        <v>0</v>
      </c>
      <c r="J108" s="8">
        <v>28856.560000000001</v>
      </c>
      <c r="K108" s="9" t="s">
        <v>25</v>
      </c>
      <c r="L108" s="10">
        <v>1</v>
      </c>
      <c r="M108" s="11">
        <v>0.44</v>
      </c>
      <c r="N108" s="12">
        <v>2</v>
      </c>
      <c r="O108" s="13" t="s">
        <v>24</v>
      </c>
      <c r="P108" s="9" t="s">
        <v>24</v>
      </c>
      <c r="Q108" s="14" t="s">
        <v>343</v>
      </c>
      <c r="R108" s="10" t="s">
        <v>24</v>
      </c>
      <c r="S108" s="15">
        <v>9.4500000000000001E-2</v>
      </c>
      <c r="T108" s="15" t="s">
        <v>24</v>
      </c>
      <c r="U108" s="16">
        <v>1199.8557648000001</v>
      </c>
      <c r="V108" s="17" t="str">
        <f t="shared" si="9"/>
        <v>A</v>
      </c>
      <c r="W108" s="18" t="str">
        <f t="shared" si="10"/>
        <v>TAIP</v>
      </c>
    </row>
    <row r="109" spans="1:23" s="21" customFormat="1" ht="30" customHeight="1" x14ac:dyDescent="0.2">
      <c r="A109" s="124" t="s">
        <v>282</v>
      </c>
      <c r="B109" s="164" t="s">
        <v>136</v>
      </c>
      <c r="C109" s="107" t="s">
        <v>137</v>
      </c>
      <c r="D109" s="6" t="s">
        <v>22</v>
      </c>
      <c r="E109" s="7" t="s">
        <v>355</v>
      </c>
      <c r="F109" s="206">
        <v>3587.94</v>
      </c>
      <c r="G109" s="206">
        <v>6638.4</v>
      </c>
      <c r="H109" s="206">
        <v>31907.02</v>
      </c>
      <c r="I109" s="206">
        <v>0</v>
      </c>
      <c r="J109" s="8">
        <v>28856.560000000001</v>
      </c>
      <c r="K109" s="9" t="s">
        <v>25</v>
      </c>
      <c r="L109" s="10">
        <v>1</v>
      </c>
      <c r="M109" s="11">
        <v>0.52200000000000002</v>
      </c>
      <c r="N109" s="12">
        <v>2</v>
      </c>
      <c r="O109" s="13" t="s">
        <v>24</v>
      </c>
      <c r="P109" s="9" t="s">
        <v>26</v>
      </c>
      <c r="Q109" s="14" t="s">
        <v>343</v>
      </c>
      <c r="R109" s="10" t="s">
        <v>24</v>
      </c>
      <c r="S109" s="15">
        <v>4.5999999999999999E-2</v>
      </c>
      <c r="T109" s="15" t="s">
        <v>24</v>
      </c>
      <c r="U109" s="16">
        <v>692.90371872000003</v>
      </c>
      <c r="V109" s="17" t="str">
        <f t="shared" si="9"/>
        <v>A</v>
      </c>
      <c r="W109" s="18" t="str">
        <f t="shared" si="10"/>
        <v>TAIP</v>
      </c>
    </row>
    <row r="110" spans="1:23" s="21" customFormat="1" ht="30" customHeight="1" x14ac:dyDescent="0.2">
      <c r="A110" s="124" t="s">
        <v>282</v>
      </c>
      <c r="B110" s="164" t="s">
        <v>136</v>
      </c>
      <c r="C110" s="107" t="s">
        <v>137</v>
      </c>
      <c r="D110" s="6" t="s">
        <v>22</v>
      </c>
      <c r="E110" s="7" t="s">
        <v>56</v>
      </c>
      <c r="F110" s="206">
        <v>0</v>
      </c>
      <c r="G110" s="206">
        <v>0</v>
      </c>
      <c r="H110" s="206">
        <v>1507.59</v>
      </c>
      <c r="I110" s="206">
        <v>0</v>
      </c>
      <c r="J110" s="8">
        <v>1507.59</v>
      </c>
      <c r="K110" s="9" t="s">
        <v>25</v>
      </c>
      <c r="L110" s="10">
        <v>1</v>
      </c>
      <c r="M110" s="11">
        <v>0.78500000000000003</v>
      </c>
      <c r="N110" s="12">
        <v>2</v>
      </c>
      <c r="O110" s="13" t="s">
        <v>24</v>
      </c>
      <c r="P110" s="9" t="s">
        <v>26</v>
      </c>
      <c r="Q110" s="14" t="s">
        <v>343</v>
      </c>
      <c r="R110" s="10" t="s">
        <v>24</v>
      </c>
      <c r="S110" s="15">
        <v>3.7900000000000003E-2</v>
      </c>
      <c r="T110" s="15" t="s">
        <v>24</v>
      </c>
      <c r="U110" s="16">
        <v>44.853063885000005</v>
      </c>
      <c r="V110" s="17" t="str">
        <f t="shared" si="9"/>
        <v>A</v>
      </c>
      <c r="W110" s="18" t="str">
        <f t="shared" si="10"/>
        <v>TAIP</v>
      </c>
    </row>
    <row r="111" spans="1:23" s="21" customFormat="1" ht="30" customHeight="1" x14ac:dyDescent="0.2">
      <c r="A111" s="124" t="s">
        <v>282</v>
      </c>
      <c r="B111" s="164" t="s">
        <v>136</v>
      </c>
      <c r="C111" s="51" t="s">
        <v>137</v>
      </c>
      <c r="D111" s="136" t="s">
        <v>22</v>
      </c>
      <c r="E111" s="7" t="s">
        <v>71</v>
      </c>
      <c r="F111" s="206">
        <v>0</v>
      </c>
      <c r="G111" s="206">
        <v>0</v>
      </c>
      <c r="H111" s="206">
        <v>1507.59</v>
      </c>
      <c r="I111" s="206">
        <v>0</v>
      </c>
      <c r="J111" s="8">
        <v>1507.59</v>
      </c>
      <c r="K111" s="9" t="s">
        <v>25</v>
      </c>
      <c r="L111" s="10">
        <v>1</v>
      </c>
      <c r="M111" s="11">
        <v>1.0920000000000001</v>
      </c>
      <c r="N111" s="12">
        <v>2</v>
      </c>
      <c r="O111" s="13" t="s">
        <v>24</v>
      </c>
      <c r="P111" s="9" t="s">
        <v>26</v>
      </c>
      <c r="Q111" s="14" t="s">
        <v>343</v>
      </c>
      <c r="R111" s="10" t="s">
        <v>24</v>
      </c>
      <c r="S111" s="15">
        <v>1.3100000000000001E-2</v>
      </c>
      <c r="T111" s="15" t="s">
        <v>24</v>
      </c>
      <c r="U111" s="16">
        <v>21.566376468000001</v>
      </c>
      <c r="V111" s="17" t="str">
        <f t="shared" si="9"/>
        <v>A</v>
      </c>
      <c r="W111" s="18" t="str">
        <f t="shared" si="10"/>
        <v>TAIP</v>
      </c>
    </row>
    <row r="112" spans="1:23" s="21" customFormat="1" ht="30" customHeight="1" x14ac:dyDescent="0.2">
      <c r="A112" s="124" t="s">
        <v>282</v>
      </c>
      <c r="B112" s="170" t="s">
        <v>145</v>
      </c>
      <c r="C112" s="119" t="s">
        <v>146</v>
      </c>
      <c r="D112" s="50" t="s">
        <v>33</v>
      </c>
      <c r="E112" s="35" t="s">
        <v>34</v>
      </c>
      <c r="F112" s="25" t="s">
        <v>24</v>
      </c>
      <c r="G112" s="25" t="s">
        <v>24</v>
      </c>
      <c r="H112" s="25" t="s">
        <v>24</v>
      </c>
      <c r="I112" s="25" t="s">
        <v>24</v>
      </c>
      <c r="J112" s="110">
        <v>231.596</v>
      </c>
      <c r="K112" s="26" t="s">
        <v>353</v>
      </c>
      <c r="L112" s="27">
        <v>2</v>
      </c>
      <c r="M112" s="28">
        <v>55.23</v>
      </c>
      <c r="N112" s="29" t="s">
        <v>29</v>
      </c>
      <c r="O112" s="30">
        <v>3.3489999999999999E-2</v>
      </c>
      <c r="P112" s="26" t="s">
        <v>297</v>
      </c>
      <c r="Q112" s="29" t="s">
        <v>41</v>
      </c>
      <c r="R112" s="27" t="s">
        <v>29</v>
      </c>
      <c r="S112" s="28">
        <v>1</v>
      </c>
      <c r="T112" s="28" t="s">
        <v>24</v>
      </c>
      <c r="U112" s="110">
        <v>428.4</v>
      </c>
      <c r="V112" s="31" t="str">
        <f>IF((U112)&lt;50000,"A",IF((U112)&lt;500000,"B",IF((U112)&gt;500000,"C")))</f>
        <v>A</v>
      </c>
      <c r="W112" s="68" t="str">
        <f>IF((U112)&lt;25000,"TAIP",IF((U112)&gt;25000,"NE",))</f>
        <v>TAIP</v>
      </c>
    </row>
    <row r="113" spans="1:23" s="32" customFormat="1" ht="30" customHeight="1" x14ac:dyDescent="0.2">
      <c r="A113" s="124" t="s">
        <v>282</v>
      </c>
      <c r="B113" s="164" t="s">
        <v>147</v>
      </c>
      <c r="C113" s="108" t="s">
        <v>148</v>
      </c>
      <c r="D113" s="5" t="s">
        <v>33</v>
      </c>
      <c r="E113" s="7" t="s">
        <v>28</v>
      </c>
      <c r="F113" s="206">
        <v>0</v>
      </c>
      <c r="G113" s="206">
        <v>0</v>
      </c>
      <c r="H113" s="206">
        <v>4408.8100000000004</v>
      </c>
      <c r="I113" s="206">
        <v>0</v>
      </c>
      <c r="J113" s="8">
        <v>4408.8100000000004</v>
      </c>
      <c r="K113" s="9" t="s">
        <v>25</v>
      </c>
      <c r="L113" s="10">
        <v>1</v>
      </c>
      <c r="M113" s="11">
        <v>0</v>
      </c>
      <c r="N113" s="12" t="s">
        <v>24</v>
      </c>
      <c r="O113" s="13">
        <v>1.1299999999999999E-2</v>
      </c>
      <c r="P113" s="9" t="s">
        <v>26</v>
      </c>
      <c r="Q113" s="14" t="s">
        <v>55</v>
      </c>
      <c r="R113" s="10" t="s">
        <v>29</v>
      </c>
      <c r="S113" s="15">
        <v>1</v>
      </c>
      <c r="T113" s="15" t="s">
        <v>24</v>
      </c>
      <c r="U113" s="16">
        <v>0</v>
      </c>
      <c r="V113" s="17" t="str">
        <f>IF(($U$113+$U$114+$U$115+$U$116+$U$117)&lt;50000,"A",IF(($U$113+$U$114+$U$115+$U$116+$U$117)&lt;500000,"B",IF(($U$113+$U$114+$U$115+$U$116+$U$117)&gt;500000,"C")))</f>
        <v>A</v>
      </c>
      <c r="W113" s="18" t="str">
        <f>IF(($U$113+$U$114+$U$115+$U$116+$U$117)&lt;25000,"TAIP",IF(($U$113+$U$114+$U$115+$U$116+$U$117)&gt;25000,"NE",))</f>
        <v>TAIP</v>
      </c>
    </row>
    <row r="114" spans="1:23" s="32" customFormat="1" ht="30" customHeight="1" x14ac:dyDescent="0.2">
      <c r="A114" s="124" t="s">
        <v>282</v>
      </c>
      <c r="B114" s="164" t="s">
        <v>147</v>
      </c>
      <c r="C114" s="107" t="s">
        <v>148</v>
      </c>
      <c r="D114" s="5" t="s">
        <v>33</v>
      </c>
      <c r="E114" s="7" t="s">
        <v>345</v>
      </c>
      <c r="F114" s="206">
        <v>0</v>
      </c>
      <c r="G114" s="206">
        <v>0</v>
      </c>
      <c r="H114" s="206">
        <v>4160</v>
      </c>
      <c r="I114" s="206">
        <v>0</v>
      </c>
      <c r="J114" s="8">
        <v>4160</v>
      </c>
      <c r="K114" s="9" t="s">
        <v>25</v>
      </c>
      <c r="L114" s="10">
        <v>1</v>
      </c>
      <c r="M114" s="11">
        <v>0</v>
      </c>
      <c r="N114" s="12" t="s">
        <v>24</v>
      </c>
      <c r="O114" s="13">
        <v>1.1299999999999999E-2</v>
      </c>
      <c r="P114" s="9" t="s">
        <v>26</v>
      </c>
      <c r="Q114" s="14" t="s">
        <v>55</v>
      </c>
      <c r="R114" s="10" t="s">
        <v>29</v>
      </c>
      <c r="S114" s="15">
        <v>1</v>
      </c>
      <c r="T114" s="15" t="s">
        <v>24</v>
      </c>
      <c r="U114" s="16">
        <v>0</v>
      </c>
      <c r="V114" s="17" t="str">
        <f t="shared" ref="V114:V117" si="11">IF(($U$113+$U$114+$U$115+$U$116+$U$117)&lt;50000,"A",IF(($U$113+$U$114+$U$115+$U$116+$U$117)&lt;500000,"B",IF(($U$113+$U$114+$U$115+$U$116+$U$117)&gt;500000,"C")))</f>
        <v>A</v>
      </c>
      <c r="W114" s="18" t="str">
        <f t="shared" ref="W114:W117" si="12">IF(($U$113+$U$114+$U$115+$U$116+$U$117)&lt;25000,"TAIP",IF(($U$113+$U$114+$U$115+$U$116+$U$117)&gt;25000,"NE",))</f>
        <v>TAIP</v>
      </c>
    </row>
    <row r="115" spans="1:23" s="32" customFormat="1" ht="30" customHeight="1" x14ac:dyDescent="0.2">
      <c r="A115" s="124" t="s">
        <v>282</v>
      </c>
      <c r="B115" s="164" t="s">
        <v>147</v>
      </c>
      <c r="C115" s="107" t="s">
        <v>148</v>
      </c>
      <c r="D115" s="5" t="s">
        <v>33</v>
      </c>
      <c r="E115" s="7" t="s">
        <v>144</v>
      </c>
      <c r="F115" s="206">
        <v>0</v>
      </c>
      <c r="G115" s="206">
        <v>0</v>
      </c>
      <c r="H115" s="206">
        <v>215.26</v>
      </c>
      <c r="I115" s="206">
        <v>0</v>
      </c>
      <c r="J115" s="8">
        <v>215.26</v>
      </c>
      <c r="K115" s="9" t="s">
        <v>25</v>
      </c>
      <c r="L115" s="10">
        <v>1</v>
      </c>
      <c r="M115" s="11">
        <v>0</v>
      </c>
      <c r="N115" s="12" t="s">
        <v>24</v>
      </c>
      <c r="O115" s="13">
        <v>1.1599999999999999E-2</v>
      </c>
      <c r="P115" s="9" t="s">
        <v>26</v>
      </c>
      <c r="Q115" s="14" t="s">
        <v>55</v>
      </c>
      <c r="R115" s="10" t="s">
        <v>29</v>
      </c>
      <c r="S115" s="15">
        <v>1</v>
      </c>
      <c r="T115" s="15" t="s">
        <v>24</v>
      </c>
      <c r="U115" s="16">
        <v>0</v>
      </c>
      <c r="V115" s="17" t="str">
        <f t="shared" si="11"/>
        <v>A</v>
      </c>
      <c r="W115" s="18" t="str">
        <f t="shared" si="12"/>
        <v>TAIP</v>
      </c>
    </row>
    <row r="116" spans="1:23" s="32" customFormat="1" ht="30" customHeight="1" x14ac:dyDescent="0.2">
      <c r="A116" s="124" t="s">
        <v>282</v>
      </c>
      <c r="B116" s="164" t="s">
        <v>147</v>
      </c>
      <c r="C116" s="107" t="s">
        <v>148</v>
      </c>
      <c r="D116" s="5" t="s">
        <v>22</v>
      </c>
      <c r="E116" s="7" t="s">
        <v>149</v>
      </c>
      <c r="F116" s="206">
        <v>2297</v>
      </c>
      <c r="G116" s="206">
        <v>383</v>
      </c>
      <c r="H116" s="206">
        <v>28984.66</v>
      </c>
      <c r="I116" s="206">
        <v>0</v>
      </c>
      <c r="J116" s="8">
        <v>30898.66</v>
      </c>
      <c r="K116" s="9" t="s">
        <v>25</v>
      </c>
      <c r="L116" s="10">
        <v>1</v>
      </c>
      <c r="M116" s="11">
        <v>3.313E-2</v>
      </c>
      <c r="N116" s="12">
        <v>2</v>
      </c>
      <c r="O116" s="13" t="s">
        <v>24</v>
      </c>
      <c r="P116" s="9" t="s">
        <v>24</v>
      </c>
      <c r="Q116" s="14" t="s">
        <v>343</v>
      </c>
      <c r="R116" s="10" t="s">
        <v>24</v>
      </c>
      <c r="S116" s="15">
        <v>1</v>
      </c>
      <c r="T116" s="15" t="s">
        <v>24</v>
      </c>
      <c r="U116" s="16">
        <v>1023.6726058</v>
      </c>
      <c r="V116" s="17" t="str">
        <f t="shared" si="11"/>
        <v>A</v>
      </c>
      <c r="W116" s="18" t="str">
        <f t="shared" si="12"/>
        <v>TAIP</v>
      </c>
    </row>
    <row r="117" spans="1:23" s="32" customFormat="1" ht="30" customHeight="1" x14ac:dyDescent="0.2">
      <c r="A117" s="124" t="s">
        <v>282</v>
      </c>
      <c r="B117" s="164" t="s">
        <v>147</v>
      </c>
      <c r="C117" s="51" t="s">
        <v>148</v>
      </c>
      <c r="D117" s="5" t="s">
        <v>22</v>
      </c>
      <c r="E117" s="7" t="s">
        <v>150</v>
      </c>
      <c r="F117" s="206">
        <v>2297</v>
      </c>
      <c r="G117" s="206">
        <v>383</v>
      </c>
      <c r="H117" s="206">
        <v>28984.66</v>
      </c>
      <c r="I117" s="206">
        <v>0</v>
      </c>
      <c r="J117" s="8">
        <v>30898.66</v>
      </c>
      <c r="K117" s="9" t="s">
        <v>25</v>
      </c>
      <c r="L117" s="10">
        <v>1</v>
      </c>
      <c r="M117" s="11">
        <v>2.5010000000000001E-2</v>
      </c>
      <c r="N117" s="12">
        <v>2</v>
      </c>
      <c r="O117" s="13" t="s">
        <v>24</v>
      </c>
      <c r="P117" s="9" t="s">
        <v>24</v>
      </c>
      <c r="Q117" s="14" t="s">
        <v>343</v>
      </c>
      <c r="R117" s="10" t="s">
        <v>24</v>
      </c>
      <c r="S117" s="15">
        <v>1</v>
      </c>
      <c r="T117" s="15" t="s">
        <v>24</v>
      </c>
      <c r="U117" s="16">
        <v>772.77548660000002</v>
      </c>
      <c r="V117" s="17" t="str">
        <f t="shared" si="11"/>
        <v>A</v>
      </c>
      <c r="W117" s="18" t="str">
        <f t="shared" si="12"/>
        <v>TAIP</v>
      </c>
    </row>
    <row r="118" spans="1:23" s="21" customFormat="1" ht="30" customHeight="1" x14ac:dyDescent="0.2">
      <c r="A118" s="124" t="s">
        <v>282</v>
      </c>
      <c r="B118" s="170" t="s">
        <v>151</v>
      </c>
      <c r="C118" s="119" t="s">
        <v>152</v>
      </c>
      <c r="D118" s="27" t="s">
        <v>33</v>
      </c>
      <c r="E118" s="35" t="s">
        <v>34</v>
      </c>
      <c r="F118" s="25" t="s">
        <v>24</v>
      </c>
      <c r="G118" s="25" t="s">
        <v>24</v>
      </c>
      <c r="H118" s="25" t="s">
        <v>24</v>
      </c>
      <c r="I118" s="25" t="s">
        <v>24</v>
      </c>
      <c r="J118" s="109">
        <v>0</v>
      </c>
      <c r="K118" s="26" t="s">
        <v>353</v>
      </c>
      <c r="L118" s="27">
        <v>2</v>
      </c>
      <c r="M118" s="27">
        <v>55.17</v>
      </c>
      <c r="N118" s="27">
        <v>3</v>
      </c>
      <c r="O118" s="27">
        <v>3.3750000000000002E-2</v>
      </c>
      <c r="P118" s="26" t="s">
        <v>36</v>
      </c>
      <c r="Q118" s="29" t="s">
        <v>346</v>
      </c>
      <c r="R118" s="27" t="s">
        <v>24</v>
      </c>
      <c r="S118" s="28">
        <v>1</v>
      </c>
      <c r="T118" s="28" t="s">
        <v>24</v>
      </c>
      <c r="U118" s="110">
        <v>0</v>
      </c>
      <c r="V118" s="31" t="str">
        <f>IF((U118)&lt;50000,"A",IF((U118)&lt;500000,"B",IF((U118)&gt;500000,"C")))</f>
        <v>A</v>
      </c>
      <c r="W118" s="68" t="str">
        <f>IF((U118)&lt;25000,"TAIP",IF((U118)&gt;25000,"NE",))</f>
        <v>TAIP</v>
      </c>
    </row>
    <row r="119" spans="1:23" s="21" customFormat="1" ht="30" customHeight="1" x14ac:dyDescent="0.2">
      <c r="A119" s="124" t="s">
        <v>282</v>
      </c>
      <c r="B119" s="164" t="s">
        <v>153</v>
      </c>
      <c r="C119" s="108" t="s">
        <v>154</v>
      </c>
      <c r="D119" s="5" t="s">
        <v>33</v>
      </c>
      <c r="E119" s="7" t="s">
        <v>34</v>
      </c>
      <c r="F119" s="206" t="s">
        <v>24</v>
      </c>
      <c r="G119" s="206" t="s">
        <v>24</v>
      </c>
      <c r="H119" s="206" t="s">
        <v>24</v>
      </c>
      <c r="I119" s="206" t="s">
        <v>24</v>
      </c>
      <c r="J119" s="8">
        <v>107397.19100000001</v>
      </c>
      <c r="K119" s="9" t="s">
        <v>353</v>
      </c>
      <c r="L119" s="10">
        <v>4</v>
      </c>
      <c r="M119" s="11">
        <v>55.168199999999999</v>
      </c>
      <c r="N119" s="12">
        <v>3</v>
      </c>
      <c r="O119" s="13">
        <v>3.3714899999999999E-2</v>
      </c>
      <c r="P119" s="9" t="s">
        <v>294</v>
      </c>
      <c r="Q119" s="14" t="s">
        <v>293</v>
      </c>
      <c r="R119" s="10">
        <v>3</v>
      </c>
      <c r="S119" s="15">
        <v>1</v>
      </c>
      <c r="T119" s="15" t="s">
        <v>24</v>
      </c>
      <c r="U119" s="16">
        <v>199757.7</v>
      </c>
      <c r="V119" s="17" t="str">
        <f>IF(($U$119+$U$120)&lt;50000,"A",IF(($U$119+$U$120)&lt;500000,"B",IF(($U$119+$U$120)&gt;500000,"C")))</f>
        <v>B</v>
      </c>
      <c r="W119" s="18" t="str">
        <f>IF(($U$119+$U$120)&lt;25000,"TAIP",IF(($U$119+$U$120)&gt;25000,"NE",))</f>
        <v>NE</v>
      </c>
    </row>
    <row r="120" spans="1:23" s="21" customFormat="1" ht="30" customHeight="1" x14ac:dyDescent="0.2">
      <c r="A120" s="124" t="s">
        <v>282</v>
      </c>
      <c r="B120" s="164" t="s">
        <v>153</v>
      </c>
      <c r="C120" s="51" t="s">
        <v>154</v>
      </c>
      <c r="D120" s="5" t="s">
        <v>33</v>
      </c>
      <c r="E120" s="7" t="s">
        <v>299</v>
      </c>
      <c r="F120" s="206">
        <v>8870.7279999999992</v>
      </c>
      <c r="G120" s="206">
        <v>8809.0480000000007</v>
      </c>
      <c r="H120" s="206">
        <v>0</v>
      </c>
      <c r="I120" s="206">
        <v>61.68</v>
      </c>
      <c r="J120" s="8">
        <v>0</v>
      </c>
      <c r="K120" s="9" t="s">
        <v>25</v>
      </c>
      <c r="L120" s="10">
        <v>2</v>
      </c>
      <c r="M120" s="11">
        <v>77.599999999999994</v>
      </c>
      <c r="N120" s="12" t="s">
        <v>29</v>
      </c>
      <c r="O120" s="13">
        <v>4.0059999999999998E-2</v>
      </c>
      <c r="P120" s="9" t="s">
        <v>26</v>
      </c>
      <c r="Q120" s="14" t="s">
        <v>293</v>
      </c>
      <c r="R120" s="10" t="s">
        <v>29</v>
      </c>
      <c r="S120" s="15">
        <v>1</v>
      </c>
      <c r="T120" s="15" t="s">
        <v>24</v>
      </c>
      <c r="U120" s="16">
        <v>0</v>
      </c>
      <c r="V120" s="17" t="str">
        <f>IF(($U$119+$U$120)&lt;50000,"A",IF(($U$119+$U$120)&lt;500000,"B",IF(($U$119+$U$120)&gt;500000,"C")))</f>
        <v>B</v>
      </c>
      <c r="W120" s="18" t="str">
        <f>IF(($U$119+$U$120)&lt;25000,"TAIP",IF(($U$119+$U$120)&gt;25000,"NE",))</f>
        <v>NE</v>
      </c>
    </row>
    <row r="121" spans="1:23" s="32" customFormat="1" ht="30" customHeight="1" x14ac:dyDescent="0.2">
      <c r="A121" s="124" t="s">
        <v>282</v>
      </c>
      <c r="B121" s="165" t="s">
        <v>155</v>
      </c>
      <c r="C121" s="23" t="s">
        <v>156</v>
      </c>
      <c r="D121" s="131" t="s">
        <v>33</v>
      </c>
      <c r="E121" s="35" t="s">
        <v>34</v>
      </c>
      <c r="F121" s="25" t="s">
        <v>24</v>
      </c>
      <c r="G121" s="25" t="s">
        <v>24</v>
      </c>
      <c r="H121" s="25" t="s">
        <v>24</v>
      </c>
      <c r="I121" s="25" t="s">
        <v>24</v>
      </c>
      <c r="J121" s="110">
        <v>6035.0159999999996</v>
      </c>
      <c r="K121" s="26" t="s">
        <v>353</v>
      </c>
      <c r="L121" s="27">
        <v>2</v>
      </c>
      <c r="M121" s="28">
        <v>55.23</v>
      </c>
      <c r="N121" s="29" t="s">
        <v>29</v>
      </c>
      <c r="O121" s="30">
        <v>3.3489999999999999E-2</v>
      </c>
      <c r="P121" s="26" t="s">
        <v>36</v>
      </c>
      <c r="Q121" s="29" t="s">
        <v>55</v>
      </c>
      <c r="R121" s="27" t="s">
        <v>29</v>
      </c>
      <c r="S121" s="28">
        <v>1</v>
      </c>
      <c r="T121" s="28" t="s">
        <v>24</v>
      </c>
      <c r="U121" s="110">
        <v>11162.683638943199</v>
      </c>
      <c r="V121" s="31" t="str">
        <f>IF(($U$121+$U$122+$U$123+$U$124+$U$125)&lt;50000,"A",IF(($U$121+$U$122+$U$123+$U$124+$U$125)&lt;500000,"B",IF(($U$121+$U$122+$U$123+$U$124+$U$125)&gt;500000,"C")))</f>
        <v>A</v>
      </c>
      <c r="W121" s="68" t="str">
        <f>IF(($U$121+$U$122+$U$123+$U$124+$U$125)&lt;25000,"TAIP",IF(($U$121+$U$122+$U$123+$U$124+$U$125)&gt;25000,"NE",))</f>
        <v>TAIP</v>
      </c>
    </row>
    <row r="122" spans="1:23" s="32" customFormat="1" ht="30" customHeight="1" x14ac:dyDescent="0.2">
      <c r="A122" s="124" t="s">
        <v>282</v>
      </c>
      <c r="B122" s="175" t="s">
        <v>155</v>
      </c>
      <c r="C122" s="122" t="s">
        <v>156</v>
      </c>
      <c r="D122" s="23" t="s">
        <v>287</v>
      </c>
      <c r="E122" s="24" t="s">
        <v>356</v>
      </c>
      <c r="F122" s="25">
        <v>335.87</v>
      </c>
      <c r="G122" s="25">
        <v>415.79</v>
      </c>
      <c r="H122" s="25">
        <v>3326.99</v>
      </c>
      <c r="I122" s="25">
        <v>0</v>
      </c>
      <c r="J122" s="110">
        <v>3247.0699999999997</v>
      </c>
      <c r="K122" s="26" t="s">
        <v>25</v>
      </c>
      <c r="L122" s="27">
        <v>1</v>
      </c>
      <c r="M122" s="28">
        <v>0.41499999999999998</v>
      </c>
      <c r="N122" s="29">
        <v>1</v>
      </c>
      <c r="O122" s="30" t="s">
        <v>24</v>
      </c>
      <c r="P122" s="26" t="s">
        <v>26</v>
      </c>
      <c r="Q122" s="29" t="s">
        <v>347</v>
      </c>
      <c r="R122" s="27" t="s">
        <v>24</v>
      </c>
      <c r="S122" s="28">
        <v>1</v>
      </c>
      <c r="T122" s="28" t="s">
        <v>24</v>
      </c>
      <c r="U122" s="110">
        <v>1347.5340499999998</v>
      </c>
      <c r="V122" s="31" t="str">
        <f t="shared" ref="V122:V125" si="13">IF(($U$121+$U$122+$U$123+$U$124+$U$125)&lt;50000,"A",IF(($U$121+$U$122+$U$123+$U$124+$U$125)&lt;500000,"B",IF(($U$121+$U$122+$U$123+$U$124+$U$125)&gt;500000,"C")))</f>
        <v>A</v>
      </c>
      <c r="W122" s="68" t="str">
        <f t="shared" ref="W122:W125" si="14">IF(($U$121+$U$122+$U$123+$U$124+$U$125)&lt;25000,"TAIP",IF(($U$121+$U$122+$U$123+$U$124+$U$125)&gt;25000,"NE",))</f>
        <v>TAIP</v>
      </c>
    </row>
    <row r="123" spans="1:23" s="32" customFormat="1" ht="30" customHeight="1" x14ac:dyDescent="0.2">
      <c r="A123" s="124" t="s">
        <v>282</v>
      </c>
      <c r="B123" s="175" t="s">
        <v>155</v>
      </c>
      <c r="C123" s="122" t="s">
        <v>156</v>
      </c>
      <c r="D123" s="122" t="s">
        <v>287</v>
      </c>
      <c r="E123" s="24" t="s">
        <v>357</v>
      </c>
      <c r="F123" s="25">
        <v>167.62</v>
      </c>
      <c r="G123" s="25">
        <v>173.75</v>
      </c>
      <c r="H123" s="25">
        <v>2195.5100000000002</v>
      </c>
      <c r="I123" s="25">
        <v>0</v>
      </c>
      <c r="J123" s="110">
        <v>2189.38</v>
      </c>
      <c r="K123" s="26" t="s">
        <v>25</v>
      </c>
      <c r="L123" s="27">
        <v>1</v>
      </c>
      <c r="M123" s="28">
        <v>0.44</v>
      </c>
      <c r="N123" s="29">
        <v>1</v>
      </c>
      <c r="O123" s="30" t="s">
        <v>24</v>
      </c>
      <c r="P123" s="26" t="s">
        <v>26</v>
      </c>
      <c r="Q123" s="29" t="s">
        <v>347</v>
      </c>
      <c r="R123" s="27" t="s">
        <v>24</v>
      </c>
      <c r="S123" s="28">
        <v>1</v>
      </c>
      <c r="T123" s="28" t="s">
        <v>24</v>
      </c>
      <c r="U123" s="110">
        <v>963.32720000000006</v>
      </c>
      <c r="V123" s="31" t="str">
        <f t="shared" si="13"/>
        <v>A</v>
      </c>
      <c r="W123" s="68" t="str">
        <f t="shared" si="14"/>
        <v>TAIP</v>
      </c>
    </row>
    <row r="124" spans="1:23" s="32" customFormat="1" ht="30" customHeight="1" x14ac:dyDescent="0.2">
      <c r="A124" s="124" t="s">
        <v>282</v>
      </c>
      <c r="B124" s="175" t="s">
        <v>155</v>
      </c>
      <c r="C124" s="122" t="s">
        <v>156</v>
      </c>
      <c r="D124" s="122" t="s">
        <v>287</v>
      </c>
      <c r="E124" s="24" t="s">
        <v>358</v>
      </c>
      <c r="F124" s="25">
        <v>86.89</v>
      </c>
      <c r="G124" s="25">
        <v>90.07</v>
      </c>
      <c r="H124" s="25">
        <v>1138.07</v>
      </c>
      <c r="I124" s="25">
        <v>0</v>
      </c>
      <c r="J124" s="110">
        <v>1134.8900000000001</v>
      </c>
      <c r="K124" s="26" t="s">
        <v>25</v>
      </c>
      <c r="L124" s="27">
        <v>1</v>
      </c>
      <c r="M124" s="28">
        <v>0.52200000000000002</v>
      </c>
      <c r="N124" s="29">
        <v>1</v>
      </c>
      <c r="O124" s="30" t="s">
        <v>24</v>
      </c>
      <c r="P124" s="26" t="s">
        <v>26</v>
      </c>
      <c r="Q124" s="29" t="s">
        <v>347</v>
      </c>
      <c r="R124" s="27" t="s">
        <v>24</v>
      </c>
      <c r="S124" s="28">
        <v>1</v>
      </c>
      <c r="T124" s="28" t="s">
        <v>24</v>
      </c>
      <c r="U124" s="110">
        <v>592.41258000000005</v>
      </c>
      <c r="V124" s="31" t="str">
        <f t="shared" si="13"/>
        <v>A</v>
      </c>
      <c r="W124" s="68" t="str">
        <f t="shared" si="14"/>
        <v>TAIP</v>
      </c>
    </row>
    <row r="125" spans="1:23" s="32" customFormat="1" ht="30" customHeight="1" thickBot="1" x14ac:dyDescent="0.25">
      <c r="A125" s="179" t="s">
        <v>282</v>
      </c>
      <c r="B125" s="183" t="s">
        <v>155</v>
      </c>
      <c r="C125" s="184" t="s">
        <v>156</v>
      </c>
      <c r="D125" s="184" t="s">
        <v>287</v>
      </c>
      <c r="E125" s="92" t="s">
        <v>158</v>
      </c>
      <c r="F125" s="95">
        <v>42.44</v>
      </c>
      <c r="G125" s="95">
        <v>33.04</v>
      </c>
      <c r="H125" s="95">
        <v>42.22</v>
      </c>
      <c r="I125" s="95">
        <v>0</v>
      </c>
      <c r="J125" s="112">
        <v>51.62</v>
      </c>
      <c r="K125" s="96" t="s">
        <v>25</v>
      </c>
      <c r="L125" s="93">
        <v>1</v>
      </c>
      <c r="M125" s="97">
        <v>3.6640000000000001</v>
      </c>
      <c r="N125" s="98">
        <v>1</v>
      </c>
      <c r="O125" s="99" t="s">
        <v>24</v>
      </c>
      <c r="P125" s="96" t="s">
        <v>26</v>
      </c>
      <c r="Q125" s="98" t="s">
        <v>347</v>
      </c>
      <c r="R125" s="93" t="s">
        <v>24</v>
      </c>
      <c r="S125" s="97">
        <v>1</v>
      </c>
      <c r="T125" s="97" t="s">
        <v>24</v>
      </c>
      <c r="U125" s="112">
        <v>189.13568000000001</v>
      </c>
      <c r="V125" s="100" t="str">
        <f t="shared" si="13"/>
        <v>A</v>
      </c>
      <c r="W125" s="101" t="str">
        <f t="shared" si="14"/>
        <v>TAIP</v>
      </c>
    </row>
    <row r="126" spans="1:23" s="21" customFormat="1" ht="30" customHeight="1" x14ac:dyDescent="0.2">
      <c r="A126" s="180" t="s">
        <v>281</v>
      </c>
      <c r="B126" s="182" t="s">
        <v>159</v>
      </c>
      <c r="C126" s="132" t="s">
        <v>160</v>
      </c>
      <c r="D126" s="83" t="s">
        <v>33</v>
      </c>
      <c r="E126" s="84" t="s">
        <v>34</v>
      </c>
      <c r="F126" s="85" t="s">
        <v>24</v>
      </c>
      <c r="G126" s="85" t="s">
        <v>24</v>
      </c>
      <c r="H126" s="85" t="s">
        <v>24</v>
      </c>
      <c r="I126" s="85" t="s">
        <v>24</v>
      </c>
      <c r="J126" s="111">
        <v>4365.2129999999997</v>
      </c>
      <c r="K126" s="86" t="s">
        <v>353</v>
      </c>
      <c r="L126" s="83">
        <v>3</v>
      </c>
      <c r="M126" s="104">
        <v>55.23</v>
      </c>
      <c r="N126" s="88" t="s">
        <v>29</v>
      </c>
      <c r="O126" s="89">
        <v>3.3489999999999999E-2</v>
      </c>
      <c r="P126" s="86" t="s">
        <v>294</v>
      </c>
      <c r="Q126" s="88" t="s">
        <v>41</v>
      </c>
      <c r="R126" s="83" t="s">
        <v>29</v>
      </c>
      <c r="S126" s="87">
        <v>1</v>
      </c>
      <c r="T126" s="87" t="s">
        <v>24</v>
      </c>
      <c r="U126" s="111">
        <v>8074.1</v>
      </c>
      <c r="V126" s="90" t="str">
        <f>IF((U126)&lt;50000,"A",IF((U126)&lt;500000,"B",IF((U126)&gt;500000,"C")))</f>
        <v>A</v>
      </c>
      <c r="W126" s="91" t="str">
        <f>IF((U126)&lt;25000,"TAIP",IF((U126)&gt;25000,"NE",))</f>
        <v>TAIP</v>
      </c>
    </row>
    <row r="127" spans="1:23" s="21" customFormat="1" ht="30" customHeight="1" x14ac:dyDescent="0.2">
      <c r="A127" s="2" t="s">
        <v>281</v>
      </c>
      <c r="B127" s="164" t="s">
        <v>161</v>
      </c>
      <c r="C127" s="108" t="s">
        <v>162</v>
      </c>
      <c r="D127" s="5" t="s">
        <v>33</v>
      </c>
      <c r="E127" s="7" t="s">
        <v>34</v>
      </c>
      <c r="F127" s="206" t="s">
        <v>24</v>
      </c>
      <c r="G127" s="206" t="s">
        <v>24</v>
      </c>
      <c r="H127" s="206" t="s">
        <v>24</v>
      </c>
      <c r="I127" s="206" t="s">
        <v>24</v>
      </c>
      <c r="J127" s="8">
        <v>6949.433</v>
      </c>
      <c r="K127" s="9" t="s">
        <v>353</v>
      </c>
      <c r="L127" s="10">
        <v>4</v>
      </c>
      <c r="M127" s="11">
        <v>55.140999999999998</v>
      </c>
      <c r="N127" s="12">
        <v>3</v>
      </c>
      <c r="O127" s="13">
        <v>3.3674000000000003E-2</v>
      </c>
      <c r="P127" s="9" t="s">
        <v>294</v>
      </c>
      <c r="Q127" s="14" t="s">
        <v>41</v>
      </c>
      <c r="R127" s="10">
        <v>3</v>
      </c>
      <c r="S127" s="15">
        <v>1</v>
      </c>
      <c r="T127" s="15" t="s">
        <v>24</v>
      </c>
      <c r="U127" s="16">
        <v>12903.8</v>
      </c>
      <c r="V127" s="17" t="str">
        <f>IF(($U$127+$U$128+$U$129+$U$130)&lt;50000,"A",IF(($U$127+$U$128+$U$129+$U$130)&lt;500000,"B",IF(($U$127+$U$128+$U$129+$U$130)&gt;500000,"C")))</f>
        <v>A</v>
      </c>
      <c r="W127" s="18" t="str">
        <f>IF(($U$127+$U$128+$U$129+$U$130)&lt;25000,"TAIP",IF(($U$127+$U$128+$U$129+$U$130)&gt;25000,"NE",))</f>
        <v>TAIP</v>
      </c>
    </row>
    <row r="128" spans="1:23" s="21" customFormat="1" ht="30" customHeight="1" x14ac:dyDescent="0.2">
      <c r="A128" s="2" t="s">
        <v>281</v>
      </c>
      <c r="B128" s="164" t="s">
        <v>161</v>
      </c>
      <c r="C128" s="107" t="s">
        <v>162</v>
      </c>
      <c r="D128" s="5" t="s">
        <v>33</v>
      </c>
      <c r="E128" s="7" t="s">
        <v>296</v>
      </c>
      <c r="F128" s="206" t="s">
        <v>24</v>
      </c>
      <c r="G128" s="206" t="s">
        <v>24</v>
      </c>
      <c r="H128" s="206" t="s">
        <v>24</v>
      </c>
      <c r="I128" s="206" t="s">
        <v>24</v>
      </c>
      <c r="J128" s="8">
        <v>10353.089</v>
      </c>
      <c r="K128" s="9" t="s">
        <v>25</v>
      </c>
      <c r="L128" s="10">
        <v>1</v>
      </c>
      <c r="M128" s="11">
        <v>0</v>
      </c>
      <c r="N128" s="12" t="s">
        <v>29</v>
      </c>
      <c r="O128" s="13">
        <v>1.5599999999999999E-2</v>
      </c>
      <c r="P128" s="9" t="s">
        <v>26</v>
      </c>
      <c r="Q128" s="14" t="s">
        <v>41</v>
      </c>
      <c r="R128" s="10" t="s">
        <v>29</v>
      </c>
      <c r="S128" s="15">
        <v>1</v>
      </c>
      <c r="T128" s="15">
        <v>1</v>
      </c>
      <c r="U128" s="16">
        <v>0</v>
      </c>
      <c r="V128" s="17" t="str">
        <f t="shared" ref="V128:V130" si="15">IF(($U$127+$U$128+$U$129+$U$130)&lt;50000,"A",IF(($U$127+$U$128+$U$129+$U$130)&lt;500000,"B",IF(($U$127+$U$128+$U$129+$U$130)&gt;500000,"C")))</f>
        <v>A</v>
      </c>
      <c r="W128" s="18" t="str">
        <f t="shared" ref="W128:W130" si="16">IF(($U$127+$U$128+$U$129+$U$130)&lt;25000,"TAIP",IF(($U$127+$U$128+$U$129+$U$130)&gt;25000,"NE",))</f>
        <v>TAIP</v>
      </c>
    </row>
    <row r="129" spans="1:23" s="21" customFormat="1" ht="30" customHeight="1" x14ac:dyDescent="0.2">
      <c r="A129" s="2" t="s">
        <v>281</v>
      </c>
      <c r="B129" s="164" t="s">
        <v>161</v>
      </c>
      <c r="C129" s="107" t="s">
        <v>162</v>
      </c>
      <c r="D129" s="5" t="s">
        <v>33</v>
      </c>
      <c r="E129" s="7" t="s">
        <v>64</v>
      </c>
      <c r="F129" s="206">
        <v>12161.44</v>
      </c>
      <c r="G129" s="206">
        <v>10893.07</v>
      </c>
      <c r="H129" s="206">
        <v>0</v>
      </c>
      <c r="I129" s="206">
        <v>0</v>
      </c>
      <c r="J129" s="8">
        <v>1268.3710000000001</v>
      </c>
      <c r="K129" s="9" t="s">
        <v>25</v>
      </c>
      <c r="L129" s="10">
        <v>3</v>
      </c>
      <c r="M129" s="11">
        <v>77.599999999999994</v>
      </c>
      <c r="N129" s="12" t="s">
        <v>29</v>
      </c>
      <c r="O129" s="13">
        <v>4.0059999999999998E-2</v>
      </c>
      <c r="P129" s="9" t="s">
        <v>26</v>
      </c>
      <c r="Q129" s="14" t="s">
        <v>41</v>
      </c>
      <c r="R129" s="10" t="s">
        <v>29</v>
      </c>
      <c r="S129" s="15">
        <v>1</v>
      </c>
      <c r="T129" s="15"/>
      <c r="U129" s="16">
        <v>3942.9</v>
      </c>
      <c r="V129" s="17" t="str">
        <f t="shared" si="15"/>
        <v>A</v>
      </c>
      <c r="W129" s="18" t="str">
        <f t="shared" si="16"/>
        <v>TAIP</v>
      </c>
    </row>
    <row r="130" spans="1:23" s="21" customFormat="1" ht="30" customHeight="1" x14ac:dyDescent="0.2">
      <c r="A130" s="2" t="s">
        <v>281</v>
      </c>
      <c r="B130" s="164" t="s">
        <v>161</v>
      </c>
      <c r="C130" s="51" t="s">
        <v>162</v>
      </c>
      <c r="D130" s="5" t="s">
        <v>33</v>
      </c>
      <c r="E130" s="7" t="s">
        <v>34</v>
      </c>
      <c r="F130" s="206" t="s">
        <v>24</v>
      </c>
      <c r="G130" s="206" t="s">
        <v>24</v>
      </c>
      <c r="H130" s="206" t="s">
        <v>24</v>
      </c>
      <c r="I130" s="206" t="s">
        <v>24</v>
      </c>
      <c r="J130" s="8">
        <v>108.46599999999999</v>
      </c>
      <c r="K130" s="9" t="s">
        <v>353</v>
      </c>
      <c r="L130" s="10">
        <v>2</v>
      </c>
      <c r="M130" s="11">
        <v>55.23</v>
      </c>
      <c r="N130" s="12" t="s">
        <v>29</v>
      </c>
      <c r="O130" s="13">
        <v>3.3489999999999999E-2</v>
      </c>
      <c r="P130" s="9" t="s">
        <v>294</v>
      </c>
      <c r="Q130" s="14" t="s">
        <v>41</v>
      </c>
      <c r="R130" s="10" t="s">
        <v>29</v>
      </c>
      <c r="S130" s="15">
        <v>1</v>
      </c>
      <c r="T130" s="15" t="s">
        <v>24</v>
      </c>
      <c r="U130" s="16">
        <v>200.6</v>
      </c>
      <c r="V130" s="17" t="str">
        <f t="shared" si="15"/>
        <v>A</v>
      </c>
      <c r="W130" s="18" t="str">
        <f t="shared" si="16"/>
        <v>TAIP</v>
      </c>
    </row>
    <row r="131" spans="1:23" s="21" customFormat="1" ht="30" customHeight="1" x14ac:dyDescent="0.2">
      <c r="A131" s="2" t="s">
        <v>281</v>
      </c>
      <c r="B131" s="165" t="s">
        <v>163</v>
      </c>
      <c r="C131" s="23" t="s">
        <v>164</v>
      </c>
      <c r="D131" s="23" t="s">
        <v>33</v>
      </c>
      <c r="E131" s="24" t="s">
        <v>34</v>
      </c>
      <c r="F131" s="25" t="s">
        <v>24</v>
      </c>
      <c r="G131" s="25" t="s">
        <v>24</v>
      </c>
      <c r="H131" s="25" t="s">
        <v>24</v>
      </c>
      <c r="I131" s="25" t="s">
        <v>24</v>
      </c>
      <c r="J131" s="110">
        <v>13565.962</v>
      </c>
      <c r="K131" s="26" t="s">
        <v>353</v>
      </c>
      <c r="L131" s="27">
        <v>4</v>
      </c>
      <c r="M131" s="28">
        <v>55.3093</v>
      </c>
      <c r="N131" s="29">
        <v>3</v>
      </c>
      <c r="O131" s="30">
        <v>3.4084999999999997E-2</v>
      </c>
      <c r="P131" s="26" t="s">
        <v>294</v>
      </c>
      <c r="Q131" s="29" t="s">
        <v>41</v>
      </c>
      <c r="R131" s="27">
        <v>3</v>
      </c>
      <c r="S131" s="28">
        <v>1</v>
      </c>
      <c r="T131" s="28" t="s">
        <v>24</v>
      </c>
      <c r="U131" s="110">
        <v>25574.799999999999</v>
      </c>
      <c r="V131" s="31" t="str">
        <f>IF(($U$131+$U$132)&lt;50000,"A",IF(($U$131+$U$132)&lt;500000,"B",IF(($U$131+$U$132)&gt;500000,"C")))</f>
        <v>A</v>
      </c>
      <c r="W131" s="68" t="str">
        <f>IF(($U$131+$U$132)&lt;25000,"TAIP",IF(($U$131+$U$132)&gt;25000,"NE",))</f>
        <v>NE</v>
      </c>
    </row>
    <row r="132" spans="1:23" s="21" customFormat="1" ht="30" customHeight="1" x14ac:dyDescent="0.2">
      <c r="A132" s="2" t="s">
        <v>281</v>
      </c>
      <c r="B132" s="166" t="s">
        <v>163</v>
      </c>
      <c r="C132" s="34" t="s">
        <v>164</v>
      </c>
      <c r="D132" s="34" t="s">
        <v>33</v>
      </c>
      <c r="E132" s="24" t="s">
        <v>64</v>
      </c>
      <c r="F132" s="25">
        <v>1593.848</v>
      </c>
      <c r="G132" s="25">
        <v>1216.2529999999999</v>
      </c>
      <c r="H132" s="25">
        <v>0</v>
      </c>
      <c r="I132" s="25">
        <v>0</v>
      </c>
      <c r="J132" s="110">
        <v>377.59500000000003</v>
      </c>
      <c r="K132" s="26" t="s">
        <v>25</v>
      </c>
      <c r="L132" s="27">
        <v>3</v>
      </c>
      <c r="M132" s="28">
        <v>77.599999999999994</v>
      </c>
      <c r="N132" s="29" t="s">
        <v>29</v>
      </c>
      <c r="O132" s="30">
        <v>4.0059999999999998E-2</v>
      </c>
      <c r="P132" s="26" t="s">
        <v>26</v>
      </c>
      <c r="Q132" s="29" t="s">
        <v>41</v>
      </c>
      <c r="R132" s="27" t="s">
        <v>29</v>
      </c>
      <c r="S132" s="28">
        <v>1</v>
      </c>
      <c r="T132" s="28" t="s">
        <v>24</v>
      </c>
      <c r="U132" s="110">
        <v>1173.8</v>
      </c>
      <c r="V132" s="31" t="str">
        <f>IF(($U$131+$U$132)&lt;50000,"A",IF(($U$131+$U$132)&lt;500000,"B",IF(($U$131+$U$132)&gt;500000,"C")))</f>
        <v>A</v>
      </c>
      <c r="W132" s="68" t="str">
        <f>IF(($U$131+$U$132)&lt;25000,"TAIP",IF(($U$131+$U$132)&gt;25000,"NE",))</f>
        <v>NE</v>
      </c>
    </row>
    <row r="133" spans="1:23" s="21" customFormat="1" ht="30" customHeight="1" x14ac:dyDescent="0.2">
      <c r="A133" s="2" t="s">
        <v>281</v>
      </c>
      <c r="B133" s="164" t="s">
        <v>165</v>
      </c>
      <c r="C133" s="108" t="s">
        <v>166</v>
      </c>
      <c r="D133" s="5" t="s">
        <v>33</v>
      </c>
      <c r="E133" s="7" t="s">
        <v>64</v>
      </c>
      <c r="F133" s="206">
        <v>1377.405</v>
      </c>
      <c r="G133" s="206">
        <v>1377.405</v>
      </c>
      <c r="H133" s="206">
        <v>0</v>
      </c>
      <c r="I133" s="206">
        <v>0</v>
      </c>
      <c r="J133" s="8">
        <v>0</v>
      </c>
      <c r="K133" s="9" t="s">
        <v>25</v>
      </c>
      <c r="L133" s="10">
        <v>2</v>
      </c>
      <c r="M133" s="11">
        <v>77.599999999999994</v>
      </c>
      <c r="N133" s="12" t="s">
        <v>29</v>
      </c>
      <c r="O133" s="13">
        <v>4.0059999999999998E-2</v>
      </c>
      <c r="P133" s="9" t="s">
        <v>26</v>
      </c>
      <c r="Q133" s="14" t="s">
        <v>41</v>
      </c>
      <c r="R133" s="10" t="s">
        <v>29</v>
      </c>
      <c r="S133" s="15">
        <v>1</v>
      </c>
      <c r="T133" s="15" t="s">
        <v>24</v>
      </c>
      <c r="U133" s="16">
        <v>0</v>
      </c>
      <c r="V133" s="17" t="str">
        <f>IF(($U$133+$U$134)&lt;50000,"A",IF(($U$133+$U$134)&lt;500000,"B",IF(($U$133+$U$134)&gt;500000,"C")))</f>
        <v>A</v>
      </c>
      <c r="W133" s="18" t="str">
        <f>IF(($U$133+$U$134)&lt;25000,"TAIP",IF(($U$133+$U$134)&gt;25000,"NE",))</f>
        <v>TAIP</v>
      </c>
    </row>
    <row r="134" spans="1:23" s="21" customFormat="1" ht="30" customHeight="1" x14ac:dyDescent="0.2">
      <c r="A134" s="2" t="s">
        <v>281</v>
      </c>
      <c r="B134" s="164" t="s">
        <v>165</v>
      </c>
      <c r="C134" s="51" t="s">
        <v>166</v>
      </c>
      <c r="D134" s="5" t="s">
        <v>33</v>
      </c>
      <c r="E134" s="7" t="s">
        <v>34</v>
      </c>
      <c r="F134" s="206" t="s">
        <v>24</v>
      </c>
      <c r="G134" s="206" t="s">
        <v>24</v>
      </c>
      <c r="H134" s="206" t="s">
        <v>24</v>
      </c>
      <c r="I134" s="206" t="s">
        <v>24</v>
      </c>
      <c r="J134" s="8">
        <v>6148.4189999999999</v>
      </c>
      <c r="K134" s="9" t="s">
        <v>353</v>
      </c>
      <c r="L134" s="10">
        <v>2</v>
      </c>
      <c r="M134" s="11">
        <v>55.250500000000002</v>
      </c>
      <c r="N134" s="12">
        <v>3</v>
      </c>
      <c r="O134" s="13">
        <v>3.3907E-2</v>
      </c>
      <c r="P134" s="9" t="s">
        <v>294</v>
      </c>
      <c r="Q134" s="14" t="s">
        <v>41</v>
      </c>
      <c r="R134" s="10">
        <v>3</v>
      </c>
      <c r="S134" s="15">
        <v>1</v>
      </c>
      <c r="T134" s="15" t="s">
        <v>24</v>
      </c>
      <c r="U134" s="16">
        <v>11518.3</v>
      </c>
      <c r="V134" s="17" t="str">
        <f>IF(($U$133+$U$134)&lt;50000,"A",IF(($U$133+$U$134)&lt;500000,"B",IF(($U$133+$U$134)&gt;500000,"C")))</f>
        <v>A</v>
      </c>
      <c r="W134" s="18" t="str">
        <f>IF(($U$133+$U$134)&lt;25000,"TAIP",IF(($U$133+$U$134)&gt;25000,"NE",))</f>
        <v>TAIP</v>
      </c>
    </row>
    <row r="135" spans="1:23" s="21" customFormat="1" ht="30" customHeight="1" x14ac:dyDescent="0.2">
      <c r="A135" s="2" t="s">
        <v>281</v>
      </c>
      <c r="B135" s="165" t="s">
        <v>167</v>
      </c>
      <c r="C135" s="23" t="s">
        <v>168</v>
      </c>
      <c r="D135" s="23" t="s">
        <v>33</v>
      </c>
      <c r="E135" s="24" t="s">
        <v>34</v>
      </c>
      <c r="F135" s="25" t="s">
        <v>24</v>
      </c>
      <c r="G135" s="25" t="s">
        <v>24</v>
      </c>
      <c r="H135" s="25" t="s">
        <v>24</v>
      </c>
      <c r="I135" s="25" t="s">
        <v>24</v>
      </c>
      <c r="J135" s="110">
        <v>2448.6480000000001</v>
      </c>
      <c r="K135" s="26" t="s">
        <v>353</v>
      </c>
      <c r="L135" s="27">
        <v>2</v>
      </c>
      <c r="M135" s="28">
        <v>55.15</v>
      </c>
      <c r="N135" s="29">
        <v>3</v>
      </c>
      <c r="O135" s="30">
        <v>3.372E-2</v>
      </c>
      <c r="P135" s="26" t="s">
        <v>36</v>
      </c>
      <c r="Q135" s="29" t="s">
        <v>348</v>
      </c>
      <c r="R135" s="27">
        <v>3</v>
      </c>
      <c r="S135" s="28">
        <v>1</v>
      </c>
      <c r="T135" s="28" t="s">
        <v>24</v>
      </c>
      <c r="U135" s="110">
        <v>4553.6000000000004</v>
      </c>
      <c r="V135" s="31" t="str">
        <f>IF(($U$135+$U$136)&lt;50000,"A",IF(($U$135+$U$136)&lt;500000,"B",IF(($U$135+$U$136)&gt;500000,"C")))</f>
        <v>A</v>
      </c>
      <c r="W135" s="68" t="str">
        <f>IF(($U$135+$U$136)&lt;25000,"TAIP",IF(($U$135+$U$136)&gt;25000,"NE",))</f>
        <v>TAIP</v>
      </c>
    </row>
    <row r="136" spans="1:23" s="21" customFormat="1" ht="30" customHeight="1" x14ac:dyDescent="0.2">
      <c r="A136" s="2" t="s">
        <v>281</v>
      </c>
      <c r="B136" s="166" t="s">
        <v>167</v>
      </c>
      <c r="C136" s="34" t="s">
        <v>168</v>
      </c>
      <c r="D136" s="34" t="s">
        <v>33</v>
      </c>
      <c r="E136" s="24" t="s">
        <v>28</v>
      </c>
      <c r="F136" s="25" t="s">
        <v>24</v>
      </c>
      <c r="G136" s="25">
        <v>15689.869000000001</v>
      </c>
      <c r="H136" s="25" t="s">
        <v>24</v>
      </c>
      <c r="I136" s="25" t="s">
        <v>24</v>
      </c>
      <c r="J136" s="110">
        <v>15689.869000000001</v>
      </c>
      <c r="K136" s="26" t="s">
        <v>25</v>
      </c>
      <c r="L136" s="27">
        <v>1</v>
      </c>
      <c r="M136" s="28">
        <v>0</v>
      </c>
      <c r="N136" s="29" t="s">
        <v>29</v>
      </c>
      <c r="O136" s="30">
        <v>1.5599999999999999E-2</v>
      </c>
      <c r="P136" s="26" t="s">
        <v>26</v>
      </c>
      <c r="Q136" s="29" t="s">
        <v>348</v>
      </c>
      <c r="R136" s="27" t="s">
        <v>29</v>
      </c>
      <c r="S136" s="28">
        <v>1</v>
      </c>
      <c r="T136" s="28">
        <v>1</v>
      </c>
      <c r="U136" s="110">
        <v>0</v>
      </c>
      <c r="V136" s="31" t="str">
        <f>IF(($U$135+$U$136)&lt;50000,"A",IF(($U$135+$U$136)&lt;500000,"B",IF(($U$135+$U$136)&gt;500000,"C")))</f>
        <v>A</v>
      </c>
      <c r="W136" s="68" t="str">
        <f>IF(($U$135+$U$136)&lt;25000,"TAIP",IF(($U$135+$U$136)&gt;25000,"NE",))</f>
        <v>TAIP</v>
      </c>
    </row>
    <row r="137" spans="1:23" s="21" customFormat="1" ht="30" customHeight="1" x14ac:dyDescent="0.2">
      <c r="A137" s="2" t="s">
        <v>281</v>
      </c>
      <c r="B137" s="164" t="s">
        <v>169</v>
      </c>
      <c r="C137" s="107" t="s">
        <v>170</v>
      </c>
      <c r="D137" s="5" t="s">
        <v>33</v>
      </c>
      <c r="E137" s="7" t="s">
        <v>34</v>
      </c>
      <c r="F137" s="206" t="s">
        <v>24</v>
      </c>
      <c r="G137" s="206" t="s">
        <v>24</v>
      </c>
      <c r="H137" s="206" t="s">
        <v>24</v>
      </c>
      <c r="I137" s="206" t="s">
        <v>24</v>
      </c>
      <c r="J137" s="8">
        <v>8895.76</v>
      </c>
      <c r="K137" s="9" t="s">
        <v>353</v>
      </c>
      <c r="L137" s="10">
        <v>3</v>
      </c>
      <c r="M137" s="11">
        <v>55.1669438159335</v>
      </c>
      <c r="N137" s="12">
        <v>3</v>
      </c>
      <c r="O137" s="13">
        <v>3.3790000000000001E-2</v>
      </c>
      <c r="P137" s="9" t="s">
        <v>294</v>
      </c>
      <c r="Q137" s="14" t="s">
        <v>349</v>
      </c>
      <c r="R137" s="10">
        <v>3</v>
      </c>
      <c r="S137" s="15">
        <v>1</v>
      </c>
      <c r="T137" s="15" t="s">
        <v>24</v>
      </c>
      <c r="U137" s="16">
        <v>16582.3</v>
      </c>
      <c r="V137" s="17" t="str">
        <f>IF((U137)&lt;50000,"A",IF((U137)&lt;500000,"B",IF((U137)&gt;500000,"C")))</f>
        <v>A</v>
      </c>
      <c r="W137" s="18" t="str">
        <f>IF((U137)&lt;25000,"TAIP",IF((U137)&gt;25000,"NE",))</f>
        <v>TAIP</v>
      </c>
    </row>
    <row r="138" spans="1:23" s="21" customFormat="1" ht="30" customHeight="1" x14ac:dyDescent="0.2">
      <c r="A138" s="2" t="s">
        <v>281</v>
      </c>
      <c r="B138" s="170" t="s">
        <v>171</v>
      </c>
      <c r="C138" s="49" t="s">
        <v>172</v>
      </c>
      <c r="D138" s="27" t="s">
        <v>33</v>
      </c>
      <c r="E138" s="35" t="s">
        <v>28</v>
      </c>
      <c r="F138" s="25" t="s">
        <v>24</v>
      </c>
      <c r="G138" s="25" t="s">
        <v>24</v>
      </c>
      <c r="H138" s="25" t="s">
        <v>24</v>
      </c>
      <c r="I138" s="25" t="s">
        <v>24</v>
      </c>
      <c r="J138" s="110">
        <v>13666.6</v>
      </c>
      <c r="K138" s="26" t="s">
        <v>25</v>
      </c>
      <c r="L138" s="27">
        <v>1</v>
      </c>
      <c r="M138" s="28">
        <v>0</v>
      </c>
      <c r="N138" s="29" t="s">
        <v>24</v>
      </c>
      <c r="O138" s="30">
        <v>1.5599999999999999E-2</v>
      </c>
      <c r="P138" s="26" t="s">
        <v>26</v>
      </c>
      <c r="Q138" s="29" t="s">
        <v>41</v>
      </c>
      <c r="R138" s="27" t="s">
        <v>29</v>
      </c>
      <c r="S138" s="28">
        <v>1</v>
      </c>
      <c r="T138" s="28">
        <v>1</v>
      </c>
      <c r="U138" s="110">
        <v>0</v>
      </c>
      <c r="V138" s="31" t="str">
        <f>IF((U138)&lt;50000,"A",IF((U138)&lt;500000,"B",IF((U138)&gt;500000,"C")))</f>
        <v>A</v>
      </c>
      <c r="W138" s="68" t="str">
        <f>IF((U138)&lt;25000,"TAIP",IF((U138)&gt;25000,"NE",))</f>
        <v>TAIP</v>
      </c>
    </row>
    <row r="139" spans="1:23" s="21" customFormat="1" ht="30" customHeight="1" x14ac:dyDescent="0.2">
      <c r="A139" s="2" t="s">
        <v>281</v>
      </c>
      <c r="B139" s="164" t="s">
        <v>173</v>
      </c>
      <c r="C139" s="108" t="s">
        <v>174</v>
      </c>
      <c r="D139" s="5" t="s">
        <v>33</v>
      </c>
      <c r="E139" s="7" t="s">
        <v>34</v>
      </c>
      <c r="F139" s="206" t="s">
        <v>24</v>
      </c>
      <c r="G139" s="206" t="s">
        <v>24</v>
      </c>
      <c r="H139" s="206" t="s">
        <v>24</v>
      </c>
      <c r="I139" s="206" t="s">
        <v>24</v>
      </c>
      <c r="J139" s="8">
        <v>3046.1460000000002</v>
      </c>
      <c r="K139" s="9" t="s">
        <v>353</v>
      </c>
      <c r="L139" s="10">
        <v>3</v>
      </c>
      <c r="M139" s="11">
        <v>55.092500000000001</v>
      </c>
      <c r="N139" s="12">
        <v>3</v>
      </c>
      <c r="O139" s="13">
        <v>3.3716400000000001E-2</v>
      </c>
      <c r="P139" s="9" t="s">
        <v>294</v>
      </c>
      <c r="Q139" s="14" t="s">
        <v>41</v>
      </c>
      <c r="R139" s="10" t="s">
        <v>38</v>
      </c>
      <c r="S139" s="15">
        <v>1</v>
      </c>
      <c r="T139" s="15" t="s">
        <v>24</v>
      </c>
      <c r="U139" s="16">
        <v>5658.3</v>
      </c>
      <c r="V139" s="17" t="str">
        <f>IF(($U$139+$U$140)&lt;50000,"A",IF(($U$139+$U$140)&lt;500000,"B",IF(($U$139+$U$140)&gt;500000,"C")))</f>
        <v>A</v>
      </c>
      <c r="W139" s="18" t="str">
        <f>IF(($U$139+$U$140)&lt;25000,"TAIP",IF(($U$139+$U$140)&gt;25000,"NE",))</f>
        <v>TAIP</v>
      </c>
    </row>
    <row r="140" spans="1:23" s="21" customFormat="1" ht="30" customHeight="1" x14ac:dyDescent="0.2">
      <c r="A140" s="2" t="s">
        <v>281</v>
      </c>
      <c r="B140" s="164" t="s">
        <v>173</v>
      </c>
      <c r="C140" s="51" t="s">
        <v>174</v>
      </c>
      <c r="D140" s="5" t="s">
        <v>33</v>
      </c>
      <c r="E140" s="7" t="s">
        <v>28</v>
      </c>
      <c r="F140" s="206" t="s">
        <v>24</v>
      </c>
      <c r="G140" s="206" t="s">
        <v>24</v>
      </c>
      <c r="H140" s="206" t="s">
        <v>24</v>
      </c>
      <c r="I140" s="206" t="s">
        <v>24</v>
      </c>
      <c r="J140" s="8">
        <v>15684.262000000001</v>
      </c>
      <c r="K140" s="9" t="s">
        <v>25</v>
      </c>
      <c r="L140" s="10" t="s">
        <v>24</v>
      </c>
      <c r="M140" s="11">
        <v>0</v>
      </c>
      <c r="N140" s="12">
        <v>0</v>
      </c>
      <c r="O140" s="13">
        <v>1.5599999999999999E-2</v>
      </c>
      <c r="P140" s="9" t="s">
        <v>26</v>
      </c>
      <c r="Q140" s="14" t="s">
        <v>41</v>
      </c>
      <c r="R140" s="10">
        <v>1</v>
      </c>
      <c r="S140" s="15">
        <v>1</v>
      </c>
      <c r="T140" s="15">
        <v>1</v>
      </c>
      <c r="U140" s="16">
        <v>0</v>
      </c>
      <c r="V140" s="17" t="str">
        <f>IF(($U$139+$U$140)&lt;50000,"A",IF(($U$139+$U$140)&lt;500000,"B",IF(($U$139+$U$140)&gt;500000,"C")))</f>
        <v>A</v>
      </c>
      <c r="W140" s="18" t="str">
        <f>IF(($U$139+$U$140)&lt;25000,"TAIP",IF(($U$139+$U$140)&gt;25000,"NE",))</f>
        <v>TAIP</v>
      </c>
    </row>
    <row r="141" spans="1:23" s="21" customFormat="1" ht="30" customHeight="1" x14ac:dyDescent="0.2">
      <c r="A141" s="2" t="s">
        <v>281</v>
      </c>
      <c r="B141" s="165" t="s">
        <v>175</v>
      </c>
      <c r="C141" s="23" t="s">
        <v>176</v>
      </c>
      <c r="D141" s="23" t="s">
        <v>33</v>
      </c>
      <c r="E141" s="24" t="s">
        <v>64</v>
      </c>
      <c r="F141" s="25">
        <v>673.66099999999994</v>
      </c>
      <c r="G141" s="25">
        <v>669.904</v>
      </c>
      <c r="H141" s="25">
        <v>0</v>
      </c>
      <c r="I141" s="25">
        <v>0</v>
      </c>
      <c r="J141" s="110">
        <v>3.76</v>
      </c>
      <c r="K141" s="26" t="s">
        <v>25</v>
      </c>
      <c r="L141" s="27">
        <v>2</v>
      </c>
      <c r="M141" s="28">
        <v>81.290000000000006</v>
      </c>
      <c r="N141" s="29">
        <v>1</v>
      </c>
      <c r="O141" s="30">
        <v>4.0059999999999998E-2</v>
      </c>
      <c r="P141" s="26" t="s">
        <v>26</v>
      </c>
      <c r="Q141" s="29" t="s">
        <v>41</v>
      </c>
      <c r="R141" s="27" t="s">
        <v>29</v>
      </c>
      <c r="S141" s="28">
        <v>1</v>
      </c>
      <c r="T141" s="28" t="s">
        <v>24</v>
      </c>
      <c r="U141" s="110">
        <v>12.244</v>
      </c>
      <c r="V141" s="31" t="str">
        <f>IF(($U$141+$U$142+$U$143+$U$144)&lt;50000,"A",IF(($U$141+$U$142+$U$143+$U$144)&lt;500000,"B",IF(($U$141+$U$142+$U$143+$U$144)&gt;500000,"C")))</f>
        <v>A</v>
      </c>
      <c r="W141" s="68" t="str">
        <f>IF(($U$141+$U$142+$U$143+$U$144)&lt;25000,"TAIP",IF(($U$141+$U$142+$U$143+$U$144)&gt;25000,"NE",))</f>
        <v>TAIP</v>
      </c>
    </row>
    <row r="142" spans="1:23" s="21" customFormat="1" ht="30" customHeight="1" x14ac:dyDescent="0.2">
      <c r="A142" s="2" t="s">
        <v>281</v>
      </c>
      <c r="B142" s="175" t="s">
        <v>175</v>
      </c>
      <c r="C142" s="122" t="s">
        <v>176</v>
      </c>
      <c r="D142" s="122" t="s">
        <v>33</v>
      </c>
      <c r="E142" s="24" t="s">
        <v>85</v>
      </c>
      <c r="F142" s="25">
        <v>3.8330000000000002</v>
      </c>
      <c r="G142" s="25">
        <v>3.2130000000000001</v>
      </c>
      <c r="H142" s="25">
        <v>0</v>
      </c>
      <c r="I142" s="25">
        <v>0</v>
      </c>
      <c r="J142" s="110">
        <v>0.62</v>
      </c>
      <c r="K142" s="26" t="s">
        <v>25</v>
      </c>
      <c r="L142" s="27">
        <v>2</v>
      </c>
      <c r="M142" s="28">
        <v>74</v>
      </c>
      <c r="N142" s="29" t="s">
        <v>29</v>
      </c>
      <c r="O142" s="30">
        <v>3.857E-2</v>
      </c>
      <c r="P142" s="26" t="s">
        <v>26</v>
      </c>
      <c r="Q142" s="29" t="s">
        <v>41</v>
      </c>
      <c r="R142" s="27" t="s">
        <v>29</v>
      </c>
      <c r="S142" s="28">
        <v>1</v>
      </c>
      <c r="T142" s="28" t="s">
        <v>24</v>
      </c>
      <c r="U142" s="110">
        <v>1.7689999999999999</v>
      </c>
      <c r="V142" s="31" t="str">
        <f t="shared" ref="V142:V144" si="17">IF(($U$141+$U$142+$U$143+$U$144)&lt;50000,"A",IF(($U$141+$U$142+$U$143+$U$144)&lt;500000,"B",IF(($U$141+$U$142+$U$143+$U$144)&gt;500000,"C")))</f>
        <v>A</v>
      </c>
      <c r="W142" s="68" t="str">
        <f t="shared" ref="W142:W144" si="18">IF(($U$141+$U$142+$U$143+$U$144)&lt;25000,"TAIP",IF(($U$141+$U$142+$U$143+$U$144)&gt;25000,"NE",))</f>
        <v>TAIP</v>
      </c>
    </row>
    <row r="143" spans="1:23" s="32" customFormat="1" ht="30" customHeight="1" x14ac:dyDescent="0.2">
      <c r="A143" s="2" t="s">
        <v>281</v>
      </c>
      <c r="B143" s="175" t="s">
        <v>175</v>
      </c>
      <c r="C143" s="122" t="s">
        <v>176</v>
      </c>
      <c r="D143" s="122" t="s">
        <v>33</v>
      </c>
      <c r="E143" s="24" t="s">
        <v>177</v>
      </c>
      <c r="F143" s="25">
        <v>0.46800000000000003</v>
      </c>
      <c r="G143" s="25">
        <v>4.3780000000000001</v>
      </c>
      <c r="H143" s="25">
        <v>3.91</v>
      </c>
      <c r="I143" s="25">
        <v>0</v>
      </c>
      <c r="J143" s="110">
        <v>0</v>
      </c>
      <c r="K143" s="26" t="s">
        <v>25</v>
      </c>
      <c r="L143" s="27">
        <v>2</v>
      </c>
      <c r="M143" s="28">
        <v>65.42</v>
      </c>
      <c r="N143" s="29" t="s">
        <v>29</v>
      </c>
      <c r="O143" s="30">
        <v>4.6420000000000003E-2</v>
      </c>
      <c r="P143" s="26" t="s">
        <v>26</v>
      </c>
      <c r="Q143" s="29" t="s">
        <v>41</v>
      </c>
      <c r="R143" s="27" t="s">
        <v>29</v>
      </c>
      <c r="S143" s="28">
        <v>1</v>
      </c>
      <c r="T143" s="28" t="s">
        <v>24</v>
      </c>
      <c r="U143" s="110">
        <v>0</v>
      </c>
      <c r="V143" s="31" t="str">
        <f t="shared" si="17"/>
        <v>A</v>
      </c>
      <c r="W143" s="68" t="str">
        <f t="shared" si="18"/>
        <v>TAIP</v>
      </c>
    </row>
    <row r="144" spans="1:23" s="21" customFormat="1" ht="30" customHeight="1" x14ac:dyDescent="0.2">
      <c r="A144" s="2" t="s">
        <v>281</v>
      </c>
      <c r="B144" s="166" t="s">
        <v>175</v>
      </c>
      <c r="C144" s="34" t="s">
        <v>176</v>
      </c>
      <c r="D144" s="34" t="s">
        <v>33</v>
      </c>
      <c r="E144" s="24" t="s">
        <v>28</v>
      </c>
      <c r="F144" s="25">
        <v>6960</v>
      </c>
      <c r="G144" s="25">
        <v>2840.6</v>
      </c>
      <c r="H144" s="25">
        <v>21988</v>
      </c>
      <c r="I144" s="25">
        <v>0</v>
      </c>
      <c r="J144" s="110">
        <v>28948</v>
      </c>
      <c r="K144" s="26" t="s">
        <v>25</v>
      </c>
      <c r="L144" s="27" t="s">
        <v>24</v>
      </c>
      <c r="M144" s="28">
        <v>0</v>
      </c>
      <c r="N144" s="29" t="s">
        <v>24</v>
      </c>
      <c r="O144" s="30">
        <v>8.2000000000000007E-3</v>
      </c>
      <c r="P144" s="26" t="s">
        <v>26</v>
      </c>
      <c r="Q144" s="29" t="s">
        <v>41</v>
      </c>
      <c r="R144" s="27" t="s">
        <v>29</v>
      </c>
      <c r="S144" s="28">
        <v>1</v>
      </c>
      <c r="T144" s="28" t="s">
        <v>24</v>
      </c>
      <c r="U144" s="110">
        <v>0</v>
      </c>
      <c r="V144" s="31" t="str">
        <f t="shared" si="17"/>
        <v>A</v>
      </c>
      <c r="W144" s="68" t="str">
        <f t="shared" si="18"/>
        <v>TAIP</v>
      </c>
    </row>
    <row r="145" spans="1:23" s="21" customFormat="1" ht="30" customHeight="1" x14ac:dyDescent="0.2">
      <c r="A145" s="2" t="s">
        <v>281</v>
      </c>
      <c r="B145" s="164" t="s">
        <v>178</v>
      </c>
      <c r="C145" s="108" t="s">
        <v>179</v>
      </c>
      <c r="D145" s="5" t="s">
        <v>33</v>
      </c>
      <c r="E145" s="7" t="s">
        <v>28</v>
      </c>
      <c r="F145" s="206">
        <v>212.2</v>
      </c>
      <c r="G145" s="206">
        <v>31.5</v>
      </c>
      <c r="H145" s="206">
        <v>3446.56</v>
      </c>
      <c r="I145" s="206">
        <v>0</v>
      </c>
      <c r="J145" s="8">
        <v>3627.26</v>
      </c>
      <c r="K145" s="9" t="s">
        <v>25</v>
      </c>
      <c r="L145" s="10">
        <v>1</v>
      </c>
      <c r="M145" s="11">
        <v>0</v>
      </c>
      <c r="N145" s="12" t="s">
        <v>24</v>
      </c>
      <c r="O145" s="13">
        <v>8.2000000000000007E-3</v>
      </c>
      <c r="P145" s="9" t="s">
        <v>26</v>
      </c>
      <c r="Q145" s="14" t="s">
        <v>55</v>
      </c>
      <c r="R145" s="10" t="s">
        <v>29</v>
      </c>
      <c r="S145" s="15">
        <v>1</v>
      </c>
      <c r="T145" s="15">
        <v>1</v>
      </c>
      <c r="U145" s="16">
        <v>0</v>
      </c>
      <c r="V145" s="17" t="str">
        <f>IF(($U$145+$U$146)&lt;50000,"A",IF(($U$145+$U$146)&lt;500000,"B",IF(($U$145+$U$146)&gt;500000,"C")))</f>
        <v>A</v>
      </c>
      <c r="W145" s="18" t="str">
        <f>IF(($U$145+$U$146)&lt;25000,"TAIP",IF(($U$145+$U$146)&gt;25000,"NE",))</f>
        <v>TAIP</v>
      </c>
    </row>
    <row r="146" spans="1:23" s="21" customFormat="1" ht="30" customHeight="1" x14ac:dyDescent="0.2">
      <c r="A146" s="2" t="s">
        <v>281</v>
      </c>
      <c r="B146" s="164" t="s">
        <v>178</v>
      </c>
      <c r="C146" s="51" t="s">
        <v>179</v>
      </c>
      <c r="D146" s="5" t="s">
        <v>33</v>
      </c>
      <c r="E146" s="7" t="s">
        <v>64</v>
      </c>
      <c r="F146" s="206">
        <v>36.6</v>
      </c>
      <c r="G146" s="206">
        <v>36.6</v>
      </c>
      <c r="H146" s="206">
        <v>0</v>
      </c>
      <c r="I146" s="206">
        <v>0</v>
      </c>
      <c r="J146" s="8">
        <v>0</v>
      </c>
      <c r="K146" s="9" t="s">
        <v>25</v>
      </c>
      <c r="L146" s="10">
        <v>2</v>
      </c>
      <c r="M146" s="11">
        <v>77.599999999999994</v>
      </c>
      <c r="N146" s="12" t="s">
        <v>29</v>
      </c>
      <c r="O146" s="13">
        <v>4.0059999999999998E-2</v>
      </c>
      <c r="P146" s="9" t="s">
        <v>26</v>
      </c>
      <c r="Q146" s="14" t="s">
        <v>55</v>
      </c>
      <c r="R146" s="10" t="s">
        <v>29</v>
      </c>
      <c r="S146" s="15">
        <v>1</v>
      </c>
      <c r="T146" s="15" t="s">
        <v>24</v>
      </c>
      <c r="U146" s="16">
        <v>0</v>
      </c>
      <c r="V146" s="17" t="str">
        <f>IF(($U$145+$U$146)&lt;50000,"A",IF(($U$145+$U$146)&lt;500000,"B",IF(($U$145+$U$146)&gt;500000,"C")))</f>
        <v>A</v>
      </c>
      <c r="W146" s="18" t="str">
        <f>IF(($U$145+$U$146)&lt;25000,"TAIP",IF(($U$145+$U$146)&gt;25000,"NE",))</f>
        <v>TAIP</v>
      </c>
    </row>
    <row r="147" spans="1:23" s="21" customFormat="1" ht="30" customHeight="1" x14ac:dyDescent="0.2">
      <c r="A147" s="2" t="s">
        <v>281</v>
      </c>
      <c r="B147" s="165" t="s">
        <v>180</v>
      </c>
      <c r="C147" s="22" t="s">
        <v>181</v>
      </c>
      <c r="D147" s="23" t="s">
        <v>33</v>
      </c>
      <c r="E147" s="24" t="s">
        <v>34</v>
      </c>
      <c r="F147" s="25" t="s">
        <v>24</v>
      </c>
      <c r="G147" s="25" t="s">
        <v>24</v>
      </c>
      <c r="H147" s="25" t="s">
        <v>24</v>
      </c>
      <c r="I147" s="25" t="s">
        <v>24</v>
      </c>
      <c r="J147" s="110">
        <v>6641.3530000000001</v>
      </c>
      <c r="K147" s="26" t="s">
        <v>25</v>
      </c>
      <c r="L147" s="27">
        <v>2</v>
      </c>
      <c r="M147" s="28">
        <v>55.1905</v>
      </c>
      <c r="N147" s="29">
        <v>3</v>
      </c>
      <c r="O147" s="30">
        <v>3.3730999999999997E-2</v>
      </c>
      <c r="P147" s="26" t="s">
        <v>26</v>
      </c>
      <c r="Q147" s="29" t="s">
        <v>182</v>
      </c>
      <c r="R147" s="27">
        <v>3</v>
      </c>
      <c r="S147" s="28">
        <v>1</v>
      </c>
      <c r="T147" s="28" t="s">
        <v>24</v>
      </c>
      <c r="U147" s="110">
        <v>12364</v>
      </c>
      <c r="V147" s="31" t="str">
        <f>IF(($U$147+$U$148+$U$149)&lt;50000,"A",IF(($U$147+$U$148+$U$149)&lt;500000,"B",IF(($U$147+$U$148+$U$149)&gt;500000,"C")))</f>
        <v>A</v>
      </c>
      <c r="W147" s="68" t="str">
        <f>IF(($U$147+$U$148+$U$149)&lt;25000,"TAIP",IF(($U$147+$U$148+$U$149)&gt;25000,"NE",))</f>
        <v>TAIP</v>
      </c>
    </row>
    <row r="148" spans="1:23" s="21" customFormat="1" ht="30" customHeight="1" x14ac:dyDescent="0.2">
      <c r="A148" s="2" t="s">
        <v>281</v>
      </c>
      <c r="B148" s="175" t="s">
        <v>180</v>
      </c>
      <c r="C148" s="121" t="s">
        <v>181</v>
      </c>
      <c r="D148" s="122" t="s">
        <v>33</v>
      </c>
      <c r="E148" s="24" t="s">
        <v>34</v>
      </c>
      <c r="F148" s="25" t="s">
        <v>24</v>
      </c>
      <c r="G148" s="25" t="s">
        <v>24</v>
      </c>
      <c r="H148" s="25" t="s">
        <v>24</v>
      </c>
      <c r="I148" s="25" t="s">
        <v>24</v>
      </c>
      <c r="J148" s="110">
        <v>1466.614</v>
      </c>
      <c r="K148" s="26" t="s">
        <v>25</v>
      </c>
      <c r="L148" s="27">
        <v>2</v>
      </c>
      <c r="M148" s="28">
        <v>55.23</v>
      </c>
      <c r="N148" s="29" t="s">
        <v>29</v>
      </c>
      <c r="O148" s="30">
        <v>3.3489999999999999E-2</v>
      </c>
      <c r="P148" s="26" t="s">
        <v>26</v>
      </c>
      <c r="Q148" s="29" t="s">
        <v>182</v>
      </c>
      <c r="R148" s="27" t="s">
        <v>29</v>
      </c>
      <c r="S148" s="28">
        <v>1</v>
      </c>
      <c r="T148" s="28" t="s">
        <v>24</v>
      </c>
      <c r="U148" s="110">
        <v>2713</v>
      </c>
      <c r="V148" s="31" t="s">
        <v>27</v>
      </c>
      <c r="W148" s="68" t="str">
        <f>IF(($U$147+$U$148+$U$149)&lt;25000,"TAIP",IF(($U$147+$U$148+$U$149)&gt;25000,"NE",))</f>
        <v>TAIP</v>
      </c>
    </row>
    <row r="149" spans="1:23" s="21" customFormat="1" ht="30" customHeight="1" x14ac:dyDescent="0.2">
      <c r="A149" s="2" t="s">
        <v>281</v>
      </c>
      <c r="B149" s="166" t="s">
        <v>180</v>
      </c>
      <c r="C149" s="33" t="s">
        <v>181</v>
      </c>
      <c r="D149" s="34" t="s">
        <v>33</v>
      </c>
      <c r="E149" s="24" t="s">
        <v>28</v>
      </c>
      <c r="F149" s="25" t="s">
        <v>24</v>
      </c>
      <c r="G149" s="25" t="s">
        <v>24</v>
      </c>
      <c r="H149" s="25" t="s">
        <v>24</v>
      </c>
      <c r="I149" s="25" t="s">
        <v>24</v>
      </c>
      <c r="J149" s="110">
        <v>40711</v>
      </c>
      <c r="K149" s="26" t="s">
        <v>25</v>
      </c>
      <c r="L149" s="27">
        <v>1</v>
      </c>
      <c r="M149" s="28">
        <v>0</v>
      </c>
      <c r="N149" s="29" t="s">
        <v>29</v>
      </c>
      <c r="O149" s="30">
        <v>1.5599999999999999E-2</v>
      </c>
      <c r="P149" s="26" t="s">
        <v>26</v>
      </c>
      <c r="Q149" s="29" t="s">
        <v>182</v>
      </c>
      <c r="R149" s="27" t="s">
        <v>29</v>
      </c>
      <c r="S149" s="28">
        <v>1</v>
      </c>
      <c r="T149" s="28">
        <v>1</v>
      </c>
      <c r="U149" s="110">
        <v>0</v>
      </c>
      <c r="V149" s="31" t="str">
        <f>IF(($U$147+$U$148+$U$149)&lt;50000,"A",IF(($U$147+$U$148+$U$149)&lt;500000,"B",IF(($U$147+$U$148+$U$149)&gt;500000,"C")))</f>
        <v>A</v>
      </c>
      <c r="W149" s="68" t="str">
        <f>IF(($U$147+$U$148+$U$149)&lt;25000,"TAIP",IF(($U$147+$U$148+$U$149)&gt;25000,"NE",))</f>
        <v>TAIP</v>
      </c>
    </row>
    <row r="150" spans="1:23" s="21" customFormat="1" ht="30" customHeight="1" x14ac:dyDescent="0.2">
      <c r="A150" s="2" t="s">
        <v>281</v>
      </c>
      <c r="B150" s="164" t="s">
        <v>183</v>
      </c>
      <c r="C150" s="51" t="s">
        <v>184</v>
      </c>
      <c r="D150" s="5" t="s">
        <v>33</v>
      </c>
      <c r="E150" s="7" t="s">
        <v>34</v>
      </c>
      <c r="F150" s="206" t="s">
        <v>24</v>
      </c>
      <c r="G150" s="206" t="s">
        <v>24</v>
      </c>
      <c r="H150" s="206" t="s">
        <v>24</v>
      </c>
      <c r="I150" s="206" t="s">
        <v>24</v>
      </c>
      <c r="J150" s="8">
        <v>20955.407999999999</v>
      </c>
      <c r="K150" s="9" t="s">
        <v>353</v>
      </c>
      <c r="L150" s="10">
        <v>2</v>
      </c>
      <c r="M150" s="11">
        <v>55.22</v>
      </c>
      <c r="N150" s="12">
        <v>3</v>
      </c>
      <c r="O150" s="13">
        <v>3.381E-2</v>
      </c>
      <c r="P150" s="9" t="s">
        <v>294</v>
      </c>
      <c r="Q150" s="14" t="s">
        <v>105</v>
      </c>
      <c r="R150" s="10">
        <v>3</v>
      </c>
      <c r="S150" s="15">
        <v>1</v>
      </c>
      <c r="T150" s="15" t="s">
        <v>24</v>
      </c>
      <c r="U150" s="16">
        <v>39122</v>
      </c>
      <c r="V150" s="17" t="str">
        <f>IF((U150)&lt;50000,"A",IF((U150)&lt;500000,"B",IF((U150)&gt;500000,"C")))</f>
        <v>A</v>
      </c>
      <c r="W150" s="18" t="str">
        <f>IF((U150)&lt;25000,"TAIP",IF((U150)&gt;25000,"NE",))</f>
        <v>NE</v>
      </c>
    </row>
    <row r="151" spans="1:23" s="21" customFormat="1" ht="30" customHeight="1" x14ac:dyDescent="0.2">
      <c r="A151" s="2" t="s">
        <v>281</v>
      </c>
      <c r="B151" s="170" t="s">
        <v>185</v>
      </c>
      <c r="C151" s="120" t="s">
        <v>186</v>
      </c>
      <c r="D151" s="27" t="s">
        <v>33</v>
      </c>
      <c r="E151" s="35" t="s">
        <v>28</v>
      </c>
      <c r="F151" s="25" t="s">
        <v>24</v>
      </c>
      <c r="G151" s="25" t="s">
        <v>24</v>
      </c>
      <c r="H151" s="25" t="s">
        <v>24</v>
      </c>
      <c r="I151" s="25" t="s">
        <v>24</v>
      </c>
      <c r="J151" s="110">
        <v>48893.43</v>
      </c>
      <c r="K151" s="26" t="s">
        <v>25</v>
      </c>
      <c r="L151" s="27">
        <v>1</v>
      </c>
      <c r="M151" s="28">
        <v>0</v>
      </c>
      <c r="N151" s="29">
        <v>1</v>
      </c>
      <c r="O151" s="30">
        <v>1.5599999999999999E-2</v>
      </c>
      <c r="P151" s="26" t="s">
        <v>26</v>
      </c>
      <c r="Q151" s="29" t="s">
        <v>41</v>
      </c>
      <c r="R151" s="27">
        <v>1</v>
      </c>
      <c r="S151" s="28">
        <v>1</v>
      </c>
      <c r="T151" s="28">
        <v>1</v>
      </c>
      <c r="U151" s="110">
        <v>0</v>
      </c>
      <c r="V151" s="31" t="str">
        <f>IF((U151)&lt;50000,"A",IF((U151)&lt;500000,"B",IF((U151)&gt;500000,"C")))</f>
        <v>A</v>
      </c>
      <c r="W151" s="68" t="str">
        <f>IF((U151)&lt;25000,"TAIP",IF((U151)&gt;25000,"NE",))</f>
        <v>TAIP</v>
      </c>
    </row>
    <row r="152" spans="1:23" s="21" customFormat="1" ht="30" customHeight="1" x14ac:dyDescent="0.2">
      <c r="A152" s="2" t="s">
        <v>281</v>
      </c>
      <c r="B152" s="164" t="s">
        <v>187</v>
      </c>
      <c r="C152" s="108" t="s">
        <v>188</v>
      </c>
      <c r="D152" s="5" t="s">
        <v>33</v>
      </c>
      <c r="E152" s="7" t="s">
        <v>28</v>
      </c>
      <c r="F152" s="206" t="s">
        <v>24</v>
      </c>
      <c r="G152" s="206" t="s">
        <v>24</v>
      </c>
      <c r="H152" s="206" t="s">
        <v>24</v>
      </c>
      <c r="I152" s="206" t="s">
        <v>24</v>
      </c>
      <c r="J152" s="8">
        <v>16377</v>
      </c>
      <c r="K152" s="9" t="s">
        <v>25</v>
      </c>
      <c r="L152" s="10">
        <v>1</v>
      </c>
      <c r="M152" s="11">
        <v>0</v>
      </c>
      <c r="N152" s="12">
        <v>1</v>
      </c>
      <c r="O152" s="13">
        <v>1.5599999999999999E-2</v>
      </c>
      <c r="P152" s="9" t="s">
        <v>26</v>
      </c>
      <c r="Q152" s="14" t="s">
        <v>41</v>
      </c>
      <c r="R152" s="10">
        <v>1</v>
      </c>
      <c r="S152" s="15">
        <v>1</v>
      </c>
      <c r="T152" s="15">
        <v>1</v>
      </c>
      <c r="U152" s="16">
        <v>0</v>
      </c>
      <c r="V152" s="17" t="str">
        <f>IF(($U$152+$U$153+$U$154)&lt;50000,"A",IF(($U$152+$U$153+$U$154)&lt;500000,"B",IF(($U$152+$U$153+$U$154)&gt;500000,"C")))</f>
        <v>A</v>
      </c>
      <c r="W152" s="18" t="str">
        <f>IF(($U$152+$U$153+$U$154)&lt;25000,"TAIP",IF(($U$152+$U$153+$U$154)&gt;25000,"NE",))</f>
        <v>TAIP</v>
      </c>
    </row>
    <row r="153" spans="1:23" s="21" customFormat="1" ht="30" customHeight="1" x14ac:dyDescent="0.2">
      <c r="A153" s="2" t="s">
        <v>281</v>
      </c>
      <c r="B153" s="164" t="s">
        <v>187</v>
      </c>
      <c r="C153" s="107" t="s">
        <v>188</v>
      </c>
      <c r="D153" s="5" t="s">
        <v>33</v>
      </c>
      <c r="E153" s="7" t="s">
        <v>47</v>
      </c>
      <c r="F153" s="206" t="s">
        <v>24</v>
      </c>
      <c r="G153" s="206" t="s">
        <v>24</v>
      </c>
      <c r="H153" s="206" t="s">
        <v>24</v>
      </c>
      <c r="I153" s="206" t="s">
        <v>24</v>
      </c>
      <c r="J153" s="8">
        <v>114.87</v>
      </c>
      <c r="K153" s="9" t="s">
        <v>25</v>
      </c>
      <c r="L153" s="10">
        <v>1</v>
      </c>
      <c r="M153" s="11">
        <v>77.400000000000006</v>
      </c>
      <c r="N153" s="12">
        <v>1</v>
      </c>
      <c r="O153" s="13">
        <v>4.0059999999999998E-2</v>
      </c>
      <c r="P153" s="9" t="s">
        <v>26</v>
      </c>
      <c r="Q153" s="14" t="s">
        <v>41</v>
      </c>
      <c r="R153" s="10">
        <v>1</v>
      </c>
      <c r="S153" s="15">
        <v>1</v>
      </c>
      <c r="T153" s="15" t="s">
        <v>24</v>
      </c>
      <c r="U153" s="16">
        <v>356.2</v>
      </c>
      <c r="V153" s="17" t="str">
        <f t="shared" ref="V153:V154" si="19">IF(($U$152+$U$153+$U$154)&lt;50000,"A",IF(($U$152+$U$153+$U$154)&lt;500000,"B",IF(($U$152+$U$153+$U$154)&gt;500000,"C")))</f>
        <v>A</v>
      </c>
      <c r="W153" s="18" t="str">
        <f t="shared" ref="W153:W154" si="20">IF(($U$152+$U$153+$U$154)&lt;25000,"TAIP",IF(($U$152+$U$153+$U$154)&gt;25000,"NE",))</f>
        <v>TAIP</v>
      </c>
    </row>
    <row r="154" spans="1:23" s="21" customFormat="1" ht="30" customHeight="1" x14ac:dyDescent="0.2">
      <c r="A154" s="2" t="s">
        <v>281</v>
      </c>
      <c r="B154" s="164" t="s">
        <v>187</v>
      </c>
      <c r="C154" s="51" t="s">
        <v>188</v>
      </c>
      <c r="D154" s="5" t="s">
        <v>33</v>
      </c>
      <c r="E154" s="7" t="s">
        <v>189</v>
      </c>
      <c r="F154" s="206" t="s">
        <v>24</v>
      </c>
      <c r="G154" s="206" t="s">
        <v>24</v>
      </c>
      <c r="H154" s="206" t="s">
        <v>24</v>
      </c>
      <c r="I154" s="206" t="s">
        <v>24</v>
      </c>
      <c r="J154" s="8">
        <v>95.71</v>
      </c>
      <c r="K154" s="9" t="s">
        <v>25</v>
      </c>
      <c r="L154" s="10">
        <v>1</v>
      </c>
      <c r="M154" s="11">
        <v>0</v>
      </c>
      <c r="N154" s="12">
        <v>1</v>
      </c>
      <c r="O154" s="13">
        <v>1.5599999999999999E-2</v>
      </c>
      <c r="P154" s="9" t="s">
        <v>26</v>
      </c>
      <c r="Q154" s="14" t="s">
        <v>41</v>
      </c>
      <c r="R154" s="10">
        <v>1</v>
      </c>
      <c r="S154" s="15">
        <v>1</v>
      </c>
      <c r="T154" s="15" t="s">
        <v>24</v>
      </c>
      <c r="U154" s="16">
        <v>0</v>
      </c>
      <c r="V154" s="17" t="str">
        <f t="shared" si="19"/>
        <v>A</v>
      </c>
      <c r="W154" s="18" t="str">
        <f t="shared" si="20"/>
        <v>TAIP</v>
      </c>
    </row>
    <row r="155" spans="1:23" s="21" customFormat="1" ht="30" customHeight="1" x14ac:dyDescent="0.2">
      <c r="A155" s="2" t="s">
        <v>281</v>
      </c>
      <c r="B155" s="165" t="s">
        <v>190</v>
      </c>
      <c r="C155" s="22" t="s">
        <v>191</v>
      </c>
      <c r="D155" s="23" t="s">
        <v>33</v>
      </c>
      <c r="E155" s="24" t="s">
        <v>64</v>
      </c>
      <c r="F155" s="25">
        <v>318.83999999999997</v>
      </c>
      <c r="G155" s="25">
        <v>246.07</v>
      </c>
      <c r="H155" s="25">
        <v>82.34</v>
      </c>
      <c r="I155" s="25">
        <v>0</v>
      </c>
      <c r="J155" s="110">
        <v>155.11000000000001</v>
      </c>
      <c r="K155" s="26" t="s">
        <v>25</v>
      </c>
      <c r="L155" s="27">
        <v>2</v>
      </c>
      <c r="M155" s="28">
        <v>77.599999999999994</v>
      </c>
      <c r="N155" s="29" t="s">
        <v>29</v>
      </c>
      <c r="O155" s="30">
        <v>4.0059999999999998E-2</v>
      </c>
      <c r="P155" s="26" t="s">
        <v>26</v>
      </c>
      <c r="Q155" s="29" t="s">
        <v>41</v>
      </c>
      <c r="R155" s="27" t="s">
        <v>29</v>
      </c>
      <c r="S155" s="28">
        <v>1</v>
      </c>
      <c r="T155" s="28" t="s">
        <v>24</v>
      </c>
      <c r="U155" s="110">
        <v>482.2</v>
      </c>
      <c r="V155" s="31" t="str">
        <f>IF(($U$155+$U$156+$U$157)&lt;50000,"A",IF(($U$155+$U$156+$U$157)&lt;500000,"B",IF(($U$155+$U$156+$U$157)&gt;500000,"C")))</f>
        <v>A</v>
      </c>
      <c r="W155" s="68" t="str">
        <f>IF(($U$155+$U$156+$U$157)&lt;25000,"TAIP",IF(($U$155+$U$156+$U$157)&gt;25000,"NE",))</f>
        <v>TAIP</v>
      </c>
    </row>
    <row r="156" spans="1:23" s="21" customFormat="1" ht="30" customHeight="1" x14ac:dyDescent="0.2">
      <c r="A156" s="2" t="s">
        <v>281</v>
      </c>
      <c r="B156" s="175" t="s">
        <v>190</v>
      </c>
      <c r="C156" s="121" t="s">
        <v>191</v>
      </c>
      <c r="D156" s="122" t="s">
        <v>33</v>
      </c>
      <c r="E156" s="24" t="s">
        <v>47</v>
      </c>
      <c r="F156" s="25">
        <v>0</v>
      </c>
      <c r="G156" s="25">
        <v>23.34</v>
      </c>
      <c r="H156" s="25">
        <v>23.34</v>
      </c>
      <c r="I156" s="25">
        <v>0</v>
      </c>
      <c r="J156" s="110">
        <v>0</v>
      </c>
      <c r="K156" s="26" t="s">
        <v>25</v>
      </c>
      <c r="L156" s="27">
        <v>2</v>
      </c>
      <c r="M156" s="28">
        <v>77.400000000000006</v>
      </c>
      <c r="N156" s="29" t="s">
        <v>29</v>
      </c>
      <c r="O156" s="30">
        <v>3.8100000000000002E-2</v>
      </c>
      <c r="P156" s="26" t="s">
        <v>26</v>
      </c>
      <c r="Q156" s="29" t="s">
        <v>41</v>
      </c>
      <c r="R156" s="27" t="s">
        <v>29</v>
      </c>
      <c r="S156" s="28">
        <v>1</v>
      </c>
      <c r="T156" s="28" t="s">
        <v>24</v>
      </c>
      <c r="U156" s="110">
        <v>0</v>
      </c>
      <c r="V156" s="31" t="str">
        <f>IF(($U$155+$U$156+$U$157)&lt;50000,"A",IF(($U$155+$U$156+$U$157)&lt;500000,"B",IF(($U$155+$U$156+$U$157)&gt;500000,"C")))</f>
        <v>A</v>
      </c>
      <c r="W156" s="68" t="str">
        <f t="shared" ref="W156:W157" si="21">IF(($U$155+$U$156+$U$157)&lt;25000,"TAIP",IF(($U$155+$U$156+$U$157)&gt;25000,"NE",))</f>
        <v>TAIP</v>
      </c>
    </row>
    <row r="157" spans="1:23" s="21" customFormat="1" ht="30" customHeight="1" x14ac:dyDescent="0.2">
      <c r="A157" s="2" t="s">
        <v>281</v>
      </c>
      <c r="B157" s="166" t="s">
        <v>190</v>
      </c>
      <c r="C157" s="33" t="s">
        <v>191</v>
      </c>
      <c r="D157" s="34" t="s">
        <v>33</v>
      </c>
      <c r="E157" s="24" t="s">
        <v>28</v>
      </c>
      <c r="F157" s="25" t="s">
        <v>24</v>
      </c>
      <c r="G157" s="25" t="s">
        <v>24</v>
      </c>
      <c r="H157" s="25" t="s">
        <v>24</v>
      </c>
      <c r="I157" s="25" t="s">
        <v>24</v>
      </c>
      <c r="J157" s="110">
        <v>24868.36</v>
      </c>
      <c r="K157" s="26" t="s">
        <v>25</v>
      </c>
      <c r="L157" s="27">
        <v>1</v>
      </c>
      <c r="M157" s="28">
        <v>0</v>
      </c>
      <c r="N157" s="29" t="s">
        <v>24</v>
      </c>
      <c r="O157" s="30">
        <v>1.5599999999999999E-2</v>
      </c>
      <c r="P157" s="26" t="s">
        <v>26</v>
      </c>
      <c r="Q157" s="29" t="s">
        <v>41</v>
      </c>
      <c r="R157" s="27">
        <v>1</v>
      </c>
      <c r="S157" s="28">
        <v>1</v>
      </c>
      <c r="T157" s="28">
        <v>1</v>
      </c>
      <c r="U157" s="110">
        <v>0</v>
      </c>
      <c r="V157" s="31" t="str">
        <f>IF(($U$155+$U$156+$U$157)&lt;50000,"A",IF(($U$155+$U$156+$U$157)&lt;500000,"B",IF(($U$155+$U$156+$U$157)&gt;500000,"C")))</f>
        <v>A</v>
      </c>
      <c r="W157" s="68" t="str">
        <f t="shared" si="21"/>
        <v>TAIP</v>
      </c>
    </row>
    <row r="158" spans="1:23" s="21" customFormat="1" ht="30" customHeight="1" x14ac:dyDescent="0.2">
      <c r="A158" s="2" t="s">
        <v>281</v>
      </c>
      <c r="B158" s="164" t="s">
        <v>312</v>
      </c>
      <c r="C158" s="108" t="s">
        <v>313</v>
      </c>
      <c r="D158" s="5" t="s">
        <v>33</v>
      </c>
      <c r="E158" s="7" t="s">
        <v>34</v>
      </c>
      <c r="F158" s="206">
        <v>0</v>
      </c>
      <c r="G158" s="206">
        <v>0</v>
      </c>
      <c r="H158" s="206">
        <v>0</v>
      </c>
      <c r="I158" s="206">
        <v>0</v>
      </c>
      <c r="J158" s="8">
        <v>5899.5342970188203</v>
      </c>
      <c r="K158" s="9" t="s">
        <v>353</v>
      </c>
      <c r="L158" s="10">
        <v>2</v>
      </c>
      <c r="M158" s="11">
        <v>55.23</v>
      </c>
      <c r="N158" s="12" t="s">
        <v>29</v>
      </c>
      <c r="O158" s="13">
        <v>3.3489999999999999E-2</v>
      </c>
      <c r="P158" s="9" t="s">
        <v>294</v>
      </c>
      <c r="Q158" s="14" t="s">
        <v>349</v>
      </c>
      <c r="R158" s="10" t="s">
        <v>29</v>
      </c>
      <c r="S158" s="15">
        <v>1</v>
      </c>
      <c r="T158" s="15" t="s">
        <v>24</v>
      </c>
      <c r="U158" s="16">
        <v>10912.1</v>
      </c>
      <c r="V158" s="17" t="str">
        <f>IF(($U$158+$U$159)&lt;50000,"A",IF(($U$158+$U$159)&lt;500000,"B",IF(($U$158+$U$159)&gt;500000,"C")))</f>
        <v>A</v>
      </c>
      <c r="W158" s="18" t="str">
        <f>IF(($U$158+$U$159)&lt;25000,"TAIP",IF(($U$158+$U$159)&gt;25000,"NE",))</f>
        <v>TAIP</v>
      </c>
    </row>
    <row r="159" spans="1:23" s="21" customFormat="1" ht="30" customHeight="1" thickBot="1" x14ac:dyDescent="0.25">
      <c r="A159" s="181" t="s">
        <v>281</v>
      </c>
      <c r="B159" s="171" t="s">
        <v>312</v>
      </c>
      <c r="C159" s="134" t="s">
        <v>313</v>
      </c>
      <c r="D159" s="69" t="s">
        <v>33</v>
      </c>
      <c r="E159" s="70" t="s">
        <v>85</v>
      </c>
      <c r="F159" s="207">
        <v>0</v>
      </c>
      <c r="G159" s="207">
        <v>0</v>
      </c>
      <c r="H159" s="207">
        <v>0</v>
      </c>
      <c r="I159" s="207">
        <v>0</v>
      </c>
      <c r="J159" s="71">
        <v>89</v>
      </c>
      <c r="K159" s="72" t="s">
        <v>25</v>
      </c>
      <c r="L159" s="73">
        <v>2</v>
      </c>
      <c r="M159" s="74">
        <v>72.89</v>
      </c>
      <c r="N159" s="75" t="s">
        <v>29</v>
      </c>
      <c r="O159" s="76">
        <v>4.3069999999999997E-2</v>
      </c>
      <c r="P159" s="72" t="s">
        <v>26</v>
      </c>
      <c r="Q159" s="77" t="s">
        <v>349</v>
      </c>
      <c r="R159" s="73" t="s">
        <v>29</v>
      </c>
      <c r="S159" s="78">
        <v>1</v>
      </c>
      <c r="T159" s="78" t="s">
        <v>24</v>
      </c>
      <c r="U159" s="79">
        <v>279.39999999999998</v>
      </c>
      <c r="V159" s="80" t="str">
        <f>IF(($U$158+$U$159)&lt;50000,"A",IF(($U$158+$U$159)&lt;500000,"B",IF(($U$158+$U$159)&gt;500000,"C")))</f>
        <v>A</v>
      </c>
      <c r="W159" s="81" t="str">
        <f>IF(($U$158+$U$159)&lt;25000,"TAIP",IF(($U$158+$U$159)&gt;25000,"NE",))</f>
        <v>TAIP</v>
      </c>
    </row>
    <row r="160" spans="1:23" s="21" customFormat="1" ht="30" customHeight="1" x14ac:dyDescent="0.2">
      <c r="A160" s="125" t="s">
        <v>192</v>
      </c>
      <c r="B160" s="173" t="s">
        <v>193</v>
      </c>
      <c r="C160" s="174" t="s">
        <v>194</v>
      </c>
      <c r="D160" s="174" t="s">
        <v>33</v>
      </c>
      <c r="E160" s="223" t="s">
        <v>34</v>
      </c>
      <c r="F160" s="224">
        <v>0</v>
      </c>
      <c r="G160" s="224">
        <v>0</v>
      </c>
      <c r="H160" s="224">
        <v>0</v>
      </c>
      <c r="I160" s="224">
        <v>0</v>
      </c>
      <c r="J160" s="225">
        <v>7858.09</v>
      </c>
      <c r="K160" s="226" t="s">
        <v>353</v>
      </c>
      <c r="L160" s="227">
        <v>2</v>
      </c>
      <c r="M160" s="228">
        <v>55.23</v>
      </c>
      <c r="N160" s="229" t="s">
        <v>29</v>
      </c>
      <c r="O160" s="230">
        <v>3.3489999999999999E-2</v>
      </c>
      <c r="P160" s="231" t="s">
        <v>294</v>
      </c>
      <c r="Q160" s="229" t="s">
        <v>37</v>
      </c>
      <c r="R160" s="227" t="s">
        <v>29</v>
      </c>
      <c r="S160" s="228">
        <v>1</v>
      </c>
      <c r="T160" s="228" t="s">
        <v>24</v>
      </c>
      <c r="U160" s="225">
        <v>14534.7</v>
      </c>
      <c r="V160" s="232" t="str">
        <f>IF(($U$160+$U$161+$U$162)&lt;50000,"A",IF(($U$160+$U$161+$U$162)&lt;500000,"B",IF(($U$160+$U$161+$U$162)&gt;500000,"C")))</f>
        <v>A</v>
      </c>
      <c r="W160" s="233" t="str">
        <f>IF(($U$160+$U$161+$U$162)&lt;25000,"TAIP",IF(($U$160+$U$161+$U$162)&gt;25000,"NE",))</f>
        <v>TAIP</v>
      </c>
    </row>
    <row r="161" spans="1:23" s="21" customFormat="1" ht="30" customHeight="1" x14ac:dyDescent="0.2">
      <c r="A161" s="126" t="s">
        <v>192</v>
      </c>
      <c r="B161" s="175" t="s">
        <v>193</v>
      </c>
      <c r="C161" s="122" t="s">
        <v>194</v>
      </c>
      <c r="D161" s="122" t="s">
        <v>33</v>
      </c>
      <c r="E161" s="234" t="s">
        <v>34</v>
      </c>
      <c r="F161" s="235">
        <v>0</v>
      </c>
      <c r="G161" s="235">
        <v>0</v>
      </c>
      <c r="H161" s="235">
        <v>0</v>
      </c>
      <c r="I161" s="235">
        <v>0</v>
      </c>
      <c r="J161" s="236">
        <v>2096.77</v>
      </c>
      <c r="K161" s="237" t="s">
        <v>353</v>
      </c>
      <c r="L161" s="161">
        <v>2</v>
      </c>
      <c r="M161" s="238">
        <v>55.23</v>
      </c>
      <c r="N161" s="239" t="s">
        <v>29</v>
      </c>
      <c r="O161" s="240">
        <v>3.3489999999999999E-2</v>
      </c>
      <c r="P161" s="241" t="s">
        <v>294</v>
      </c>
      <c r="Q161" s="239" t="s">
        <v>37</v>
      </c>
      <c r="R161" s="161" t="s">
        <v>29</v>
      </c>
      <c r="S161" s="238">
        <v>1</v>
      </c>
      <c r="T161" s="238" t="s">
        <v>24</v>
      </c>
      <c r="U161" s="236">
        <v>3878.3</v>
      </c>
      <c r="V161" s="242" t="str">
        <f t="shared" ref="V161:V162" si="22">IF(($U$160+$U$161+$U$162)&lt;50000,"A",IF(($U$160+$U$161+$U$162)&lt;500000,"B",IF(($U$160+$U$161+$U$162)&gt;500000,"C")))</f>
        <v>A</v>
      </c>
      <c r="W161" s="243" t="str">
        <f>IF(($U$160+$U$161+$U$162)&lt;25000,"TAIP",IF(($U$160+$U$161+$U$162)&gt;25000,"NE",))</f>
        <v>TAIP</v>
      </c>
    </row>
    <row r="162" spans="1:23" s="21" customFormat="1" ht="30" customHeight="1" x14ac:dyDescent="0.2">
      <c r="A162" s="126" t="s">
        <v>192</v>
      </c>
      <c r="B162" s="166" t="s">
        <v>193</v>
      </c>
      <c r="C162" s="34" t="s">
        <v>194</v>
      </c>
      <c r="D162" s="34" t="s">
        <v>33</v>
      </c>
      <c r="E162" s="234" t="s">
        <v>34</v>
      </c>
      <c r="F162" s="235">
        <v>0</v>
      </c>
      <c r="G162" s="235">
        <v>0</v>
      </c>
      <c r="H162" s="235">
        <v>0</v>
      </c>
      <c r="I162" s="235">
        <v>0</v>
      </c>
      <c r="J162" s="236">
        <v>16.45</v>
      </c>
      <c r="K162" s="237" t="s">
        <v>353</v>
      </c>
      <c r="L162" s="161">
        <v>2</v>
      </c>
      <c r="M162" s="238">
        <v>55.23</v>
      </c>
      <c r="N162" s="239" t="s">
        <v>29</v>
      </c>
      <c r="O162" s="240">
        <v>3.3489999999999999E-2</v>
      </c>
      <c r="P162" s="241" t="s">
        <v>294</v>
      </c>
      <c r="Q162" s="239" t="s">
        <v>37</v>
      </c>
      <c r="R162" s="161" t="s">
        <v>29</v>
      </c>
      <c r="S162" s="238">
        <v>1</v>
      </c>
      <c r="T162" s="238" t="s">
        <v>24</v>
      </c>
      <c r="U162" s="236">
        <v>30.4</v>
      </c>
      <c r="V162" s="242" t="str">
        <f t="shared" si="22"/>
        <v>A</v>
      </c>
      <c r="W162" s="243" t="str">
        <f>IF(($U$160+$U$161+$U$162)&lt;25000,"TAIP",IF(($U$160+$U$161+$U$162)&gt;25000,"NE",))</f>
        <v>TAIP</v>
      </c>
    </row>
    <row r="163" spans="1:23" s="21" customFormat="1" ht="30" customHeight="1" x14ac:dyDescent="0.2">
      <c r="A163" s="126" t="s">
        <v>192</v>
      </c>
      <c r="B163" s="164" t="s">
        <v>311</v>
      </c>
      <c r="C163" s="108" t="s">
        <v>195</v>
      </c>
      <c r="D163" s="5" t="s">
        <v>33</v>
      </c>
      <c r="E163" s="7" t="s">
        <v>34</v>
      </c>
      <c r="F163" s="206" t="s">
        <v>24</v>
      </c>
      <c r="G163" s="206" t="s">
        <v>24</v>
      </c>
      <c r="H163" s="206" t="s">
        <v>24</v>
      </c>
      <c r="I163" s="206" t="s">
        <v>24</v>
      </c>
      <c r="J163" s="8">
        <v>5621.5209999999997</v>
      </c>
      <c r="K163" s="9" t="s">
        <v>353</v>
      </c>
      <c r="L163" s="10">
        <v>2</v>
      </c>
      <c r="M163" s="11">
        <v>55.202199999999998</v>
      </c>
      <c r="N163" s="12">
        <v>3</v>
      </c>
      <c r="O163" s="13">
        <v>3.3784000000000002E-2</v>
      </c>
      <c r="P163" s="9" t="s">
        <v>294</v>
      </c>
      <c r="Q163" s="14" t="s">
        <v>348</v>
      </c>
      <c r="R163" s="10">
        <v>3</v>
      </c>
      <c r="S163" s="15">
        <v>1</v>
      </c>
      <c r="T163" s="15" t="s">
        <v>24</v>
      </c>
      <c r="U163" s="16">
        <v>10483.9</v>
      </c>
      <c r="V163" s="17" t="str">
        <f>IF(($U$163+$U$164)&lt;50000,"A",IF(($U$163+$U$164)&lt;500000,"B",IF(($U$163+$U$164)&gt;500000,"C")))</f>
        <v>A</v>
      </c>
      <c r="W163" s="18" t="str">
        <f>IF(($U$163+$U$164)&lt;25000,"TAIP",IF(($U$163+$U$164)&gt;25000,"NE",))</f>
        <v>TAIP</v>
      </c>
    </row>
    <row r="164" spans="1:23" s="21" customFormat="1" ht="30" customHeight="1" x14ac:dyDescent="0.2">
      <c r="A164" s="126" t="s">
        <v>192</v>
      </c>
      <c r="B164" s="164" t="s">
        <v>311</v>
      </c>
      <c r="C164" s="51" t="s">
        <v>195</v>
      </c>
      <c r="D164" s="5" t="s">
        <v>33</v>
      </c>
      <c r="E164" s="7" t="s">
        <v>28</v>
      </c>
      <c r="F164" s="206" t="s">
        <v>24</v>
      </c>
      <c r="G164" s="206" t="s">
        <v>24</v>
      </c>
      <c r="H164" s="206" t="s">
        <v>24</v>
      </c>
      <c r="I164" s="206" t="s">
        <v>24</v>
      </c>
      <c r="J164" s="8">
        <v>42077.87</v>
      </c>
      <c r="K164" s="9" t="s">
        <v>25</v>
      </c>
      <c r="L164" s="10">
        <v>1</v>
      </c>
      <c r="M164" s="11">
        <v>0</v>
      </c>
      <c r="N164" s="12" t="s">
        <v>29</v>
      </c>
      <c r="O164" s="13">
        <v>1.5599999999999999E-2</v>
      </c>
      <c r="P164" s="9" t="s">
        <v>26</v>
      </c>
      <c r="Q164" s="14" t="s">
        <v>348</v>
      </c>
      <c r="R164" s="10" t="s">
        <v>29</v>
      </c>
      <c r="S164" s="15">
        <v>1</v>
      </c>
      <c r="T164" s="15">
        <v>1</v>
      </c>
      <c r="U164" s="16">
        <v>0</v>
      </c>
      <c r="V164" s="17" t="str">
        <f>IF(($U$163+$U$164)&lt;50000,"A",IF(($U$163+$U$164)&lt;500000,"B",IF(($U$163+$U$164)&gt;500000,"C")))</f>
        <v>A</v>
      </c>
      <c r="W164" s="18" t="str">
        <f>IF(($U$163+$U$164)&lt;25000,"TAIP",IF(($U$163+$U$164)&gt;25000,"NE",))</f>
        <v>TAIP</v>
      </c>
    </row>
    <row r="165" spans="1:23" s="21" customFormat="1" ht="30" customHeight="1" x14ac:dyDescent="0.2">
      <c r="A165" s="126" t="s">
        <v>192</v>
      </c>
      <c r="B165" s="165" t="s">
        <v>196</v>
      </c>
      <c r="C165" s="23" t="s">
        <v>197</v>
      </c>
      <c r="D165" s="23" t="s">
        <v>33</v>
      </c>
      <c r="E165" s="24" t="s">
        <v>47</v>
      </c>
      <c r="F165" s="25" t="s">
        <v>24</v>
      </c>
      <c r="G165" s="25" t="s">
        <v>24</v>
      </c>
      <c r="H165" s="25" t="s">
        <v>24</v>
      </c>
      <c r="I165" s="25" t="s">
        <v>24</v>
      </c>
      <c r="J165" s="110">
        <v>207.72399999999999</v>
      </c>
      <c r="K165" s="26" t="s">
        <v>25</v>
      </c>
      <c r="L165" s="27">
        <v>2</v>
      </c>
      <c r="M165" s="28">
        <v>77.400000000000006</v>
      </c>
      <c r="N165" s="29" t="s">
        <v>29</v>
      </c>
      <c r="O165" s="30">
        <v>3.8100000000000002E-2</v>
      </c>
      <c r="P165" s="26" t="s">
        <v>26</v>
      </c>
      <c r="Q165" s="29" t="s">
        <v>41</v>
      </c>
      <c r="R165" s="27" t="s">
        <v>29</v>
      </c>
      <c r="S165" s="28">
        <v>1</v>
      </c>
      <c r="T165" s="28" t="s">
        <v>24</v>
      </c>
      <c r="U165" s="110">
        <v>612.6</v>
      </c>
      <c r="V165" s="31" t="str">
        <f>IF(($U$165+$U$166)&lt;50000,"A",IF(($U$165+$U$166)&lt;500000,"B",IF(($U$165+$U$166)&gt;500000,"C")))</f>
        <v>A</v>
      </c>
      <c r="W165" s="68" t="str">
        <f>IF(($U$165+$U$166)&lt;25000,"TAIP",IF(($U$165+$U$166)&gt;25000,"NE",))</f>
        <v>TAIP</v>
      </c>
    </row>
    <row r="166" spans="1:23" s="21" customFormat="1" ht="30" customHeight="1" x14ac:dyDescent="0.2">
      <c r="A166" s="126" t="s">
        <v>192</v>
      </c>
      <c r="B166" s="166" t="s">
        <v>196</v>
      </c>
      <c r="C166" s="34" t="s">
        <v>197</v>
      </c>
      <c r="D166" s="34" t="s">
        <v>33</v>
      </c>
      <c r="E166" s="24" t="s">
        <v>28</v>
      </c>
      <c r="F166" s="25" t="s">
        <v>24</v>
      </c>
      <c r="G166" s="25" t="s">
        <v>24</v>
      </c>
      <c r="H166" s="25" t="s">
        <v>24</v>
      </c>
      <c r="I166" s="25" t="s">
        <v>24</v>
      </c>
      <c r="J166" s="110">
        <v>5043.51</v>
      </c>
      <c r="K166" s="26" t="s">
        <v>25</v>
      </c>
      <c r="L166" s="27" t="s">
        <v>24</v>
      </c>
      <c r="M166" s="28">
        <v>0</v>
      </c>
      <c r="N166" s="29" t="s">
        <v>24</v>
      </c>
      <c r="O166" s="30">
        <v>1.5599999999999999E-2</v>
      </c>
      <c r="P166" s="26" t="s">
        <v>26</v>
      </c>
      <c r="Q166" s="29" t="s">
        <v>41</v>
      </c>
      <c r="R166" s="27">
        <v>1</v>
      </c>
      <c r="S166" s="28">
        <v>1</v>
      </c>
      <c r="T166" s="28">
        <v>1</v>
      </c>
      <c r="U166" s="110">
        <v>0</v>
      </c>
      <c r="V166" s="31" t="str">
        <f>IF(($U$165+$U$166)&lt;50000,"A",IF(($U$165+$U$166)&lt;500000,"B",IF(($U$165+$U$166)&gt;500000,"C")))</f>
        <v>A</v>
      </c>
      <c r="W166" s="68" t="str">
        <f>IF(($U$165+$U$166)&lt;25000,"TAIP",IF(($U$165+$U$166)&gt;25000,"NE",))</f>
        <v>TAIP</v>
      </c>
    </row>
    <row r="167" spans="1:23" s="21" customFormat="1" ht="30" customHeight="1" x14ac:dyDescent="0.2">
      <c r="A167" s="126" t="s">
        <v>192</v>
      </c>
      <c r="B167" s="164" t="s">
        <v>198</v>
      </c>
      <c r="C167" s="108" t="s">
        <v>199</v>
      </c>
      <c r="D167" s="5" t="s">
        <v>33</v>
      </c>
      <c r="E167" s="7" t="s">
        <v>34</v>
      </c>
      <c r="F167" s="206" t="s">
        <v>24</v>
      </c>
      <c r="G167" s="206" t="s">
        <v>24</v>
      </c>
      <c r="H167" s="206" t="s">
        <v>24</v>
      </c>
      <c r="I167" s="206" t="s">
        <v>24</v>
      </c>
      <c r="J167" s="8">
        <v>8503.3819999999996</v>
      </c>
      <c r="K167" s="9" t="s">
        <v>353</v>
      </c>
      <c r="L167" s="10">
        <v>4</v>
      </c>
      <c r="M167" s="11">
        <v>55.113700000000001</v>
      </c>
      <c r="N167" s="12">
        <v>3</v>
      </c>
      <c r="O167" s="13">
        <v>3.3751999999999997E-2</v>
      </c>
      <c r="P167" s="9" t="s">
        <v>294</v>
      </c>
      <c r="Q167" s="14" t="s">
        <v>41</v>
      </c>
      <c r="R167" s="10" t="s">
        <v>38</v>
      </c>
      <c r="S167" s="15">
        <v>1</v>
      </c>
      <c r="T167" s="15" t="s">
        <v>24</v>
      </c>
      <c r="U167" s="16">
        <v>15818</v>
      </c>
      <c r="V167" s="17" t="str">
        <f>IF(($U$167+$U$168)&lt;50000,"A",IF(($U$167+$U$168)&lt;500000,"B",IF(($U$167+$U$168)&gt;500000,"C")))</f>
        <v>A</v>
      </c>
      <c r="W167" s="18" t="str">
        <f>IF(($U$167+$U$168)&lt;25000,"TAIP",IF(($U$167+$U$168)&gt;25000,"NE",))</f>
        <v>TAIP</v>
      </c>
    </row>
    <row r="168" spans="1:23" s="21" customFormat="1" ht="30" customHeight="1" x14ac:dyDescent="0.2">
      <c r="A168" s="126" t="s">
        <v>192</v>
      </c>
      <c r="B168" s="164" t="s">
        <v>198</v>
      </c>
      <c r="C168" s="51" t="s">
        <v>199</v>
      </c>
      <c r="D168" s="5" t="s">
        <v>33</v>
      </c>
      <c r="E168" s="7" t="s">
        <v>28</v>
      </c>
      <c r="F168" s="206" t="s">
        <v>24</v>
      </c>
      <c r="G168" s="206" t="s">
        <v>24</v>
      </c>
      <c r="H168" s="206" t="s">
        <v>24</v>
      </c>
      <c r="I168" s="206" t="s">
        <v>24</v>
      </c>
      <c r="J168" s="8">
        <v>36007.976000000002</v>
      </c>
      <c r="K168" s="9" t="s">
        <v>25</v>
      </c>
      <c r="L168" s="10" t="s">
        <v>24</v>
      </c>
      <c r="M168" s="11">
        <v>0</v>
      </c>
      <c r="N168" s="12" t="s">
        <v>24</v>
      </c>
      <c r="O168" s="13">
        <v>1.5599999999999999E-2</v>
      </c>
      <c r="P168" s="9" t="s">
        <v>26</v>
      </c>
      <c r="Q168" s="14" t="s">
        <v>41</v>
      </c>
      <c r="R168" s="10">
        <v>1</v>
      </c>
      <c r="S168" s="15">
        <v>1</v>
      </c>
      <c r="T168" s="15">
        <v>1</v>
      </c>
      <c r="U168" s="16">
        <v>0</v>
      </c>
      <c r="V168" s="17" t="str">
        <f>IF(($U$167+$U$168)&lt;50000,"A",IF(($U$167+$U$168)&lt;500000,"B",IF(($U$167+$U$168)&gt;500000,"C")))</f>
        <v>A</v>
      </c>
      <c r="W168" s="18" t="str">
        <f>IF(($U$167+$U$168)&lt;25000,"TAIP",IF(($U$167+$U$168)&gt;25000,"NE",))</f>
        <v>TAIP</v>
      </c>
    </row>
    <row r="169" spans="1:23" s="21" customFormat="1" ht="30" customHeight="1" x14ac:dyDescent="0.2">
      <c r="A169" s="126" t="s">
        <v>192</v>
      </c>
      <c r="B169" s="165" t="s">
        <v>200</v>
      </c>
      <c r="C169" s="23" t="s">
        <v>201</v>
      </c>
      <c r="D169" s="23" t="s">
        <v>33</v>
      </c>
      <c r="E169" s="24" t="s">
        <v>34</v>
      </c>
      <c r="F169" s="25" t="s">
        <v>24</v>
      </c>
      <c r="G169" s="25" t="s">
        <v>24</v>
      </c>
      <c r="H169" s="25" t="s">
        <v>24</v>
      </c>
      <c r="I169" s="25" t="s">
        <v>24</v>
      </c>
      <c r="J169" s="110">
        <v>1764.461</v>
      </c>
      <c r="K169" s="26" t="s">
        <v>353</v>
      </c>
      <c r="L169" s="27">
        <v>4</v>
      </c>
      <c r="M169" s="36">
        <v>55.093200000000003</v>
      </c>
      <c r="N169" s="29">
        <v>3</v>
      </c>
      <c r="O169" s="30">
        <v>3.3712859999999997E-2</v>
      </c>
      <c r="P169" s="26" t="s">
        <v>294</v>
      </c>
      <c r="Q169" s="29" t="s">
        <v>41</v>
      </c>
      <c r="R169" s="27" t="s">
        <v>38</v>
      </c>
      <c r="S169" s="28">
        <v>1</v>
      </c>
      <c r="T169" s="28" t="s">
        <v>24</v>
      </c>
      <c r="U169" s="110">
        <v>3277.2</v>
      </c>
      <c r="V169" s="31" t="str">
        <f>IF(($U$169+$U$170)&lt;50000,"A",IF(($U$169+$U$170)&lt;500000,"B",IF(($U$169+$U$170)&gt;500000,"C")))</f>
        <v>A</v>
      </c>
      <c r="W169" s="68" t="str">
        <f>IF(($U$169+$U$170)&lt;25000,"TAIP",IF(($U$169+$U$170)&gt;25000,"NE",))</f>
        <v>TAIP</v>
      </c>
    </row>
    <row r="170" spans="1:23" s="21" customFormat="1" ht="30" customHeight="1" thickBot="1" x14ac:dyDescent="0.25">
      <c r="A170" s="127" t="s">
        <v>192</v>
      </c>
      <c r="B170" s="183" t="s">
        <v>200</v>
      </c>
      <c r="C170" s="184" t="s">
        <v>201</v>
      </c>
      <c r="D170" s="184" t="s">
        <v>33</v>
      </c>
      <c r="E170" s="92" t="s">
        <v>28</v>
      </c>
      <c r="F170" s="95" t="s">
        <v>24</v>
      </c>
      <c r="G170" s="95" t="s">
        <v>24</v>
      </c>
      <c r="H170" s="95" t="s">
        <v>24</v>
      </c>
      <c r="I170" s="95" t="s">
        <v>24</v>
      </c>
      <c r="J170" s="112">
        <v>6894.5959999999995</v>
      </c>
      <c r="K170" s="96" t="s">
        <v>25</v>
      </c>
      <c r="L170" s="93" t="s">
        <v>24</v>
      </c>
      <c r="M170" s="97">
        <v>0</v>
      </c>
      <c r="N170" s="98" t="s">
        <v>24</v>
      </c>
      <c r="O170" s="99">
        <v>1.5599999999999999E-2</v>
      </c>
      <c r="P170" s="96" t="s">
        <v>26</v>
      </c>
      <c r="Q170" s="98" t="s">
        <v>41</v>
      </c>
      <c r="R170" s="93">
        <v>1</v>
      </c>
      <c r="S170" s="97">
        <v>1</v>
      </c>
      <c r="T170" s="97">
        <v>1</v>
      </c>
      <c r="U170" s="112">
        <v>0</v>
      </c>
      <c r="V170" s="100" t="str">
        <f>IF(($U$169+$U$170)&lt;50000,"A",IF(($U$169+$U$170)&lt;500000,"B",IF(($U$169+$U$170)&gt;500000,"C")))</f>
        <v>A</v>
      </c>
      <c r="W170" s="101" t="str">
        <f>IF(($U$169+$U$170)&lt;25000,"TAIP",IF(($U$169+$U$170)&gt;25000,"NE",))</f>
        <v>TAIP</v>
      </c>
    </row>
    <row r="171" spans="1:23" s="32" customFormat="1" ht="30" customHeight="1" x14ac:dyDescent="0.2">
      <c r="A171" s="185" t="s">
        <v>280</v>
      </c>
      <c r="B171" s="163" t="s">
        <v>202</v>
      </c>
      <c r="C171" s="106" t="s">
        <v>203</v>
      </c>
      <c r="D171" s="55" t="s">
        <v>33</v>
      </c>
      <c r="E171" s="56" t="s">
        <v>64</v>
      </c>
      <c r="F171" s="205" t="s">
        <v>24</v>
      </c>
      <c r="G171" s="205" t="s">
        <v>24</v>
      </c>
      <c r="H171" s="205" t="s">
        <v>24</v>
      </c>
      <c r="I171" s="205" t="s">
        <v>24</v>
      </c>
      <c r="J171" s="57">
        <v>73406.098000000013</v>
      </c>
      <c r="K171" s="58" t="s">
        <v>25</v>
      </c>
      <c r="L171" s="59">
        <v>4</v>
      </c>
      <c r="M171" s="60">
        <v>82.750266844148967</v>
      </c>
      <c r="N171" s="61">
        <v>3</v>
      </c>
      <c r="O171" s="62">
        <v>3.9419368129334401E-2</v>
      </c>
      <c r="P171" s="58" t="s">
        <v>26</v>
      </c>
      <c r="Q171" s="63" t="s">
        <v>204</v>
      </c>
      <c r="R171" s="59">
        <v>3</v>
      </c>
      <c r="S171" s="64">
        <v>1</v>
      </c>
      <c r="T171" s="64" t="s">
        <v>24</v>
      </c>
      <c r="U171" s="65">
        <v>239447.99264609985</v>
      </c>
      <c r="V171" s="66" t="str">
        <f>IF(($U$171+$U$172+$U$173+$U$174+$U$175+$U$176+$U$177)&lt;50000,"A",IF(($U$171+$U$172+$U$173+$U$174+$U$175+$U$176+$U$177)&lt;500000,"B",IF(($U$171+$U$172+$U$173+$U$174+$U$175+$U$176+$U$177)&gt;500000,"C")))</f>
        <v>C</v>
      </c>
      <c r="W171" s="67" t="str">
        <f>IF(($U$171+$U$172+$U$173+$U$174+$U$175+$U$176+$U$177)&lt;25000,"TAIP",IF(($U$171+$U$172+$U$173+$U$174+$U$175+$U$176+$U$177)&gt;25000,"NE",))</f>
        <v>NE</v>
      </c>
    </row>
    <row r="172" spans="1:23" s="32" customFormat="1" ht="30" customHeight="1" x14ac:dyDescent="0.2">
      <c r="A172" s="128" t="s">
        <v>280</v>
      </c>
      <c r="B172" s="164" t="s">
        <v>202</v>
      </c>
      <c r="C172" s="107" t="s">
        <v>203</v>
      </c>
      <c r="D172" s="5" t="s">
        <v>33</v>
      </c>
      <c r="E172" s="7" t="s">
        <v>205</v>
      </c>
      <c r="F172" s="206" t="s">
        <v>24</v>
      </c>
      <c r="G172" s="206" t="s">
        <v>24</v>
      </c>
      <c r="H172" s="206" t="s">
        <v>24</v>
      </c>
      <c r="I172" s="206" t="s">
        <v>24</v>
      </c>
      <c r="J172" s="8">
        <v>290506.40000000002</v>
      </c>
      <c r="K172" s="9" t="s">
        <v>25</v>
      </c>
      <c r="L172" s="10">
        <v>4</v>
      </c>
      <c r="M172" s="11">
        <v>59.031780983432498</v>
      </c>
      <c r="N172" s="12">
        <v>3</v>
      </c>
      <c r="O172" s="13">
        <v>4.5020946489646697E-2</v>
      </c>
      <c r="P172" s="9" t="s">
        <v>26</v>
      </c>
      <c r="Q172" s="14" t="s">
        <v>204</v>
      </c>
      <c r="R172" s="10">
        <v>3</v>
      </c>
      <c r="S172" s="15">
        <v>1</v>
      </c>
      <c r="T172" s="15" t="s">
        <v>24</v>
      </c>
      <c r="U172" s="16">
        <v>772069.1717176605</v>
      </c>
      <c r="V172" s="17" t="str">
        <f t="shared" ref="V172:V177" si="23">IF(($U$171+$U$172+$U$173+$U$174+$U$175+$U$176+$U$177)&lt;50000,"A",IF(($U$171+$U$172+$U$173+$U$174+$U$175+$U$176+$U$177)&lt;500000,"B",IF(($U$171+$U$172+$U$173+$U$174+$U$175+$U$176+$U$177)&gt;500000,"C")))</f>
        <v>C</v>
      </c>
      <c r="W172" s="18" t="str">
        <f t="shared" ref="W172:W177" si="24">IF(($U$171+$U$172+$U$173+$U$174+$U$175+$U$176+$U$177)&lt;25000,"TAIP",IF(($U$171+$U$172+$U$173+$U$174+$U$175+$U$176+$U$177)&gt;25000,"NE",))</f>
        <v>NE</v>
      </c>
    </row>
    <row r="173" spans="1:23" s="32" customFormat="1" ht="30" customHeight="1" x14ac:dyDescent="0.2">
      <c r="A173" s="128" t="s">
        <v>280</v>
      </c>
      <c r="B173" s="164" t="s">
        <v>202</v>
      </c>
      <c r="C173" s="107" t="s">
        <v>203</v>
      </c>
      <c r="D173" s="5" t="s">
        <v>33</v>
      </c>
      <c r="E173" s="7" t="s">
        <v>206</v>
      </c>
      <c r="F173" s="206" t="s">
        <v>24</v>
      </c>
      <c r="G173" s="206" t="s">
        <v>24</v>
      </c>
      <c r="H173" s="206" t="s">
        <v>24</v>
      </c>
      <c r="I173" s="206" t="s">
        <v>24</v>
      </c>
      <c r="J173" s="8">
        <v>1585.9096530238298</v>
      </c>
      <c r="K173" s="9" t="s">
        <v>353</v>
      </c>
      <c r="L173" s="10">
        <v>3</v>
      </c>
      <c r="M173" s="11">
        <v>1.5959947601022</v>
      </c>
      <c r="N173" s="12">
        <v>3</v>
      </c>
      <c r="O173" s="13">
        <v>3.0036E-2</v>
      </c>
      <c r="P173" s="9" t="s">
        <v>294</v>
      </c>
      <c r="Q173" s="14" t="s">
        <v>204</v>
      </c>
      <c r="R173" s="10">
        <v>3</v>
      </c>
      <c r="S173" s="15">
        <v>1</v>
      </c>
      <c r="T173" s="15" t="s">
        <v>24</v>
      </c>
      <c r="U173" s="16">
        <v>2531.1034962215303</v>
      </c>
      <c r="V173" s="17" t="str">
        <f t="shared" si="23"/>
        <v>C</v>
      </c>
      <c r="W173" s="18" t="str">
        <f t="shared" si="24"/>
        <v>NE</v>
      </c>
    </row>
    <row r="174" spans="1:23" s="32" customFormat="1" ht="30" customHeight="1" x14ac:dyDescent="0.2">
      <c r="A174" s="128" t="s">
        <v>280</v>
      </c>
      <c r="B174" s="164" t="s">
        <v>202</v>
      </c>
      <c r="C174" s="107" t="s">
        <v>203</v>
      </c>
      <c r="D174" s="5" t="s">
        <v>33</v>
      </c>
      <c r="E174" s="7" t="s">
        <v>207</v>
      </c>
      <c r="F174" s="206" t="s">
        <v>24</v>
      </c>
      <c r="G174" s="206" t="s">
        <v>24</v>
      </c>
      <c r="H174" s="206" t="s">
        <v>24</v>
      </c>
      <c r="I174" s="206" t="s">
        <v>24</v>
      </c>
      <c r="J174" s="8">
        <v>20.584</v>
      </c>
      <c r="K174" s="9" t="s">
        <v>25</v>
      </c>
      <c r="L174" s="10">
        <v>4</v>
      </c>
      <c r="M174" s="11">
        <v>0.58499999999999996</v>
      </c>
      <c r="N174" s="12" t="s">
        <v>29</v>
      </c>
      <c r="O174" s="13">
        <v>4.7849999999999997E-2</v>
      </c>
      <c r="P174" s="9" t="s">
        <v>26</v>
      </c>
      <c r="Q174" s="14" t="s">
        <v>204</v>
      </c>
      <c r="R174" s="10" t="s">
        <v>29</v>
      </c>
      <c r="S174" s="15">
        <v>1</v>
      </c>
      <c r="T174" s="15" t="s">
        <v>24</v>
      </c>
      <c r="U174" s="16">
        <v>0.57619247399999995</v>
      </c>
      <c r="V174" s="17" t="str">
        <f t="shared" si="23"/>
        <v>C</v>
      </c>
      <c r="W174" s="18" t="str">
        <f t="shared" si="24"/>
        <v>NE</v>
      </c>
    </row>
    <row r="175" spans="1:23" s="32" customFormat="1" ht="30" customHeight="1" x14ac:dyDescent="0.2">
      <c r="A175" s="128" t="s">
        <v>280</v>
      </c>
      <c r="B175" s="164" t="s">
        <v>202</v>
      </c>
      <c r="C175" s="107" t="s">
        <v>203</v>
      </c>
      <c r="D175" s="135" t="s">
        <v>208</v>
      </c>
      <c r="E175" s="7" t="s">
        <v>209</v>
      </c>
      <c r="F175" s="206" t="s">
        <v>24</v>
      </c>
      <c r="G175" s="206" t="s">
        <v>24</v>
      </c>
      <c r="H175" s="206" t="s">
        <v>24</v>
      </c>
      <c r="I175" s="206" t="s">
        <v>24</v>
      </c>
      <c r="J175" s="8">
        <v>39.398000000000003</v>
      </c>
      <c r="K175" s="9" t="s">
        <v>25</v>
      </c>
      <c r="L175" s="10" t="s">
        <v>24</v>
      </c>
      <c r="M175" s="11">
        <v>95</v>
      </c>
      <c r="N175" s="12">
        <v>1</v>
      </c>
      <c r="O175" s="13">
        <v>3.2285902837707499E-2</v>
      </c>
      <c r="P175" s="9" t="s">
        <v>26</v>
      </c>
      <c r="Q175" s="14" t="s">
        <v>204</v>
      </c>
      <c r="R175" s="10">
        <v>1</v>
      </c>
      <c r="S175" s="15">
        <v>1</v>
      </c>
      <c r="T175" s="15" t="s">
        <v>24</v>
      </c>
      <c r="U175" s="16">
        <v>120.84</v>
      </c>
      <c r="V175" s="17" t="str">
        <f t="shared" si="23"/>
        <v>C</v>
      </c>
      <c r="W175" s="18" t="str">
        <f t="shared" si="24"/>
        <v>NE</v>
      </c>
    </row>
    <row r="176" spans="1:23" s="32" customFormat="1" ht="30" customHeight="1" x14ac:dyDescent="0.2">
      <c r="A176" s="128" t="s">
        <v>280</v>
      </c>
      <c r="B176" s="164" t="s">
        <v>202</v>
      </c>
      <c r="C176" s="107" t="s">
        <v>203</v>
      </c>
      <c r="D176" s="6" t="s">
        <v>208</v>
      </c>
      <c r="E176" s="7" t="s">
        <v>88</v>
      </c>
      <c r="F176" s="206" t="s">
        <v>24</v>
      </c>
      <c r="G176" s="206" t="s">
        <v>24</v>
      </c>
      <c r="H176" s="206" t="s">
        <v>24</v>
      </c>
      <c r="I176" s="206" t="s">
        <v>24</v>
      </c>
      <c r="J176" s="8">
        <v>101190.724</v>
      </c>
      <c r="K176" s="9" t="s">
        <v>25</v>
      </c>
      <c r="L176" s="10">
        <v>4</v>
      </c>
      <c r="M176" s="11" t="s">
        <v>24</v>
      </c>
      <c r="N176" s="12" t="s">
        <v>24</v>
      </c>
      <c r="O176" s="13" t="s">
        <v>24</v>
      </c>
      <c r="P176" s="9" t="s">
        <v>24</v>
      </c>
      <c r="Q176" s="14" t="s">
        <v>204</v>
      </c>
      <c r="R176" s="10" t="s">
        <v>24</v>
      </c>
      <c r="S176" s="15" t="s">
        <v>24</v>
      </c>
      <c r="T176" s="15" t="s">
        <v>24</v>
      </c>
      <c r="U176" s="16">
        <v>370762.81273600005</v>
      </c>
      <c r="V176" s="17" t="str">
        <f t="shared" si="23"/>
        <v>C</v>
      </c>
      <c r="W176" s="18" t="str">
        <f t="shared" si="24"/>
        <v>NE</v>
      </c>
    </row>
    <row r="177" spans="1:23" s="32" customFormat="1" ht="30" customHeight="1" x14ac:dyDescent="0.2">
      <c r="A177" s="128" t="s">
        <v>280</v>
      </c>
      <c r="B177" s="164" t="s">
        <v>202</v>
      </c>
      <c r="C177" s="51" t="s">
        <v>203</v>
      </c>
      <c r="D177" s="136" t="s">
        <v>208</v>
      </c>
      <c r="E177" s="7" t="s">
        <v>207</v>
      </c>
      <c r="F177" s="206" t="s">
        <v>24</v>
      </c>
      <c r="G177" s="206" t="s">
        <v>24</v>
      </c>
      <c r="H177" s="206" t="s">
        <v>24</v>
      </c>
      <c r="I177" s="206" t="s">
        <v>24</v>
      </c>
      <c r="J177" s="8">
        <v>83192.72</v>
      </c>
      <c r="K177" s="9" t="s">
        <v>25</v>
      </c>
      <c r="L177" s="10">
        <v>2</v>
      </c>
      <c r="M177" s="11">
        <v>2.9612326655505434</v>
      </c>
      <c r="N177" s="12">
        <v>2</v>
      </c>
      <c r="O177" s="13" t="s">
        <v>24</v>
      </c>
      <c r="P177" s="9" t="s">
        <v>24</v>
      </c>
      <c r="Q177" s="14" t="s">
        <v>204</v>
      </c>
      <c r="R177" s="10" t="s">
        <v>24</v>
      </c>
      <c r="S177" s="15" t="s">
        <v>24</v>
      </c>
      <c r="T177" s="15" t="s">
        <v>24</v>
      </c>
      <c r="U177" s="16">
        <v>246353</v>
      </c>
      <c r="V177" s="17" t="str">
        <f t="shared" si="23"/>
        <v>C</v>
      </c>
      <c r="W177" s="18" t="str">
        <f t="shared" si="24"/>
        <v>NE</v>
      </c>
    </row>
    <row r="178" spans="1:23" s="21" customFormat="1" ht="30" customHeight="1" x14ac:dyDescent="0.2">
      <c r="A178" s="128" t="s">
        <v>280</v>
      </c>
      <c r="B178" s="165" t="s">
        <v>210</v>
      </c>
      <c r="C178" s="23" t="s">
        <v>211</v>
      </c>
      <c r="D178" s="23" t="s">
        <v>33</v>
      </c>
      <c r="E178" s="24" t="s">
        <v>212</v>
      </c>
      <c r="F178" s="25">
        <v>18.510000000000002</v>
      </c>
      <c r="G178" s="25">
        <v>24.402000000000001</v>
      </c>
      <c r="H178" s="25">
        <v>1657.4659999999999</v>
      </c>
      <c r="I178" s="25">
        <v>0</v>
      </c>
      <c r="J178" s="110">
        <v>668.89700000000005</v>
      </c>
      <c r="K178" s="26" t="s">
        <v>25</v>
      </c>
      <c r="L178" s="27">
        <v>4</v>
      </c>
      <c r="M178" s="28">
        <v>72.89</v>
      </c>
      <c r="N178" s="29" t="s">
        <v>29</v>
      </c>
      <c r="O178" s="30">
        <v>4.3069999999999997E-2</v>
      </c>
      <c r="P178" s="26" t="s">
        <v>26</v>
      </c>
      <c r="Q178" s="29" t="s">
        <v>55</v>
      </c>
      <c r="R178" s="27" t="s">
        <v>29</v>
      </c>
      <c r="S178" s="28">
        <v>1</v>
      </c>
      <c r="T178" s="28" t="s">
        <v>24</v>
      </c>
      <c r="U178" s="110">
        <v>2099.9167133531</v>
      </c>
      <c r="V178" s="31" t="str">
        <f>IF(($U$178+$U$179+$U$180+$U$181+$U$182+$U$183+$U$184+$U$185+$U$186)&lt;50000,"A",IF(($U$178+$U$179+$U$180+$U$181+$U$182+$U$183+$U$184+$U$185+$U$186)&lt;500000,"B",IF(($U$178+$U$179+$U$180+$U$181+$U$182+$U$183+$U$184+$U$185+$U$186)&gt;500000,"C")))</f>
        <v>C</v>
      </c>
      <c r="W178" s="68" t="str">
        <f>IF(($U$178+$U$179+$U$180+$U$181+$U$182+$U$183+$U$184+$U$185+$U$186)&lt;25000,"TAIP",IF(($U$178+$U$179+$U$180+$U$181+$U$182+$U$183+$U$184+$U$185+$U$186)&gt;25000,"NE",))</f>
        <v>NE</v>
      </c>
    </row>
    <row r="179" spans="1:23" s="21" customFormat="1" ht="30" customHeight="1" x14ac:dyDescent="0.2">
      <c r="A179" s="128" t="s">
        <v>280</v>
      </c>
      <c r="B179" s="175" t="s">
        <v>210</v>
      </c>
      <c r="C179" s="122" t="s">
        <v>211</v>
      </c>
      <c r="D179" s="122" t="s">
        <v>33</v>
      </c>
      <c r="E179" s="24" t="s">
        <v>158</v>
      </c>
      <c r="F179" s="25">
        <v>28077.65</v>
      </c>
      <c r="G179" s="25">
        <v>24200.27</v>
      </c>
      <c r="H179" s="25">
        <v>159244.62</v>
      </c>
      <c r="I179" s="25">
        <v>0</v>
      </c>
      <c r="J179" s="110">
        <v>131302</v>
      </c>
      <c r="K179" s="26" t="s">
        <v>25</v>
      </c>
      <c r="L179" s="27">
        <v>4</v>
      </c>
      <c r="M179" s="28">
        <v>95.5</v>
      </c>
      <c r="N179" s="29">
        <v>3</v>
      </c>
      <c r="O179" s="30">
        <v>2.554E-2</v>
      </c>
      <c r="P179" s="26" t="s">
        <v>26</v>
      </c>
      <c r="Q179" s="29" t="s">
        <v>55</v>
      </c>
      <c r="R179" s="27">
        <v>3</v>
      </c>
      <c r="S179" s="28">
        <v>1</v>
      </c>
      <c r="T179" s="28" t="s">
        <v>24</v>
      </c>
      <c r="U179" s="110">
        <v>320254.76914000005</v>
      </c>
      <c r="V179" s="31" t="str">
        <f t="shared" ref="V179:V186" si="25">IF(($U$178+$U$179+$U$180+$U$181+$U$182+$U$183+$U$184+$U$185+$U$186)&lt;50000,"A",IF(($U$178+$U$179+$U$180+$U$181+$U$182+$U$183+$U$184+$U$185+$U$186)&lt;500000,"B",IF(($U$178+$U$179+$U$180+$U$181+$U$182+$U$183+$U$184+$U$185+$U$186)&gt;500000,"C")))</f>
        <v>C</v>
      </c>
      <c r="W179" s="68" t="str">
        <f t="shared" ref="W179:W186" si="26">IF(($U$178+$U$179+$U$180+$U$181+$U$182+$U$183+$U$184+$U$185+$U$186)&lt;25000,"TAIP",IF(($U$178+$U$179+$U$180+$U$181+$U$182+$U$183+$U$184+$U$185+$U$186)&gt;25000,"NE",))</f>
        <v>NE</v>
      </c>
    </row>
    <row r="180" spans="1:23" s="21" customFormat="1" ht="30" customHeight="1" x14ac:dyDescent="0.2">
      <c r="A180" s="128" t="s">
        <v>280</v>
      </c>
      <c r="B180" s="175" t="s">
        <v>210</v>
      </c>
      <c r="C180" s="122" t="s">
        <v>211</v>
      </c>
      <c r="D180" s="122" t="s">
        <v>33</v>
      </c>
      <c r="E180" s="24" t="s">
        <v>47</v>
      </c>
      <c r="F180" s="25">
        <v>29.488</v>
      </c>
      <c r="G180" s="25">
        <v>23.390999999999998</v>
      </c>
      <c r="H180" s="25">
        <v>882.03099999999995</v>
      </c>
      <c r="I180" s="25">
        <v>0</v>
      </c>
      <c r="J180" s="110">
        <v>888.12800000000004</v>
      </c>
      <c r="K180" s="26" t="s">
        <v>25</v>
      </c>
      <c r="L180" s="27">
        <v>4</v>
      </c>
      <c r="M180" s="28">
        <v>73.3</v>
      </c>
      <c r="N180" s="29">
        <v>1</v>
      </c>
      <c r="O180" s="30">
        <v>3.8100000000000002E-2</v>
      </c>
      <c r="P180" s="26" t="s">
        <v>26</v>
      </c>
      <c r="Q180" s="29" t="s">
        <v>55</v>
      </c>
      <c r="R180" s="27">
        <v>1</v>
      </c>
      <c r="S180" s="28">
        <v>1</v>
      </c>
      <c r="T180" s="28" t="s">
        <v>24</v>
      </c>
      <c r="U180" s="110">
        <v>2480.3017094400002</v>
      </c>
      <c r="V180" s="31" t="str">
        <f t="shared" si="25"/>
        <v>C</v>
      </c>
      <c r="W180" s="68" t="str">
        <f t="shared" si="26"/>
        <v>NE</v>
      </c>
    </row>
    <row r="181" spans="1:23" s="21" customFormat="1" ht="30" customHeight="1" x14ac:dyDescent="0.2">
      <c r="A181" s="128" t="s">
        <v>280</v>
      </c>
      <c r="B181" s="175" t="s">
        <v>210</v>
      </c>
      <c r="C181" s="122" t="s">
        <v>211</v>
      </c>
      <c r="D181" s="122" t="s">
        <v>33</v>
      </c>
      <c r="E181" s="24" t="s">
        <v>158</v>
      </c>
      <c r="F181" s="25">
        <v>28077.65</v>
      </c>
      <c r="G181" s="25">
        <v>24200.27</v>
      </c>
      <c r="H181" s="25">
        <v>159244.62</v>
      </c>
      <c r="I181" s="25">
        <v>0</v>
      </c>
      <c r="J181" s="110">
        <v>31820</v>
      </c>
      <c r="K181" s="26" t="s">
        <v>25</v>
      </c>
      <c r="L181" s="27">
        <v>4</v>
      </c>
      <c r="M181" s="36">
        <v>94.5</v>
      </c>
      <c r="N181" s="29">
        <v>3</v>
      </c>
      <c r="O181" s="30">
        <v>2.5649999999999999E-2</v>
      </c>
      <c r="P181" s="26" t="s">
        <v>26</v>
      </c>
      <c r="Q181" s="29" t="s">
        <v>55</v>
      </c>
      <c r="R181" s="27">
        <v>3</v>
      </c>
      <c r="S181" s="28">
        <v>1</v>
      </c>
      <c r="T181" s="28" t="s">
        <v>24</v>
      </c>
      <c r="U181" s="110">
        <v>77129.2935</v>
      </c>
      <c r="V181" s="31" t="str">
        <f t="shared" si="25"/>
        <v>C</v>
      </c>
      <c r="W181" s="68" t="str">
        <f t="shared" si="26"/>
        <v>NE</v>
      </c>
    </row>
    <row r="182" spans="1:23" s="21" customFormat="1" ht="30" customHeight="1" x14ac:dyDescent="0.2">
      <c r="A182" s="128" t="s">
        <v>280</v>
      </c>
      <c r="B182" s="175" t="s">
        <v>210</v>
      </c>
      <c r="C182" s="122" t="s">
        <v>211</v>
      </c>
      <c r="D182" s="122" t="s">
        <v>33</v>
      </c>
      <c r="E182" s="24" t="s">
        <v>212</v>
      </c>
      <c r="F182" s="25">
        <v>18.510000000000002</v>
      </c>
      <c r="G182" s="25">
        <v>24.402000000000001</v>
      </c>
      <c r="H182" s="25">
        <v>1657.4659999999999</v>
      </c>
      <c r="I182" s="25">
        <v>0</v>
      </c>
      <c r="J182" s="110">
        <v>982.67700000000002</v>
      </c>
      <c r="K182" s="26" t="s">
        <v>25</v>
      </c>
      <c r="L182" s="27">
        <v>4</v>
      </c>
      <c r="M182" s="36">
        <v>72.89</v>
      </c>
      <c r="N182" s="29" t="s">
        <v>29</v>
      </c>
      <c r="O182" s="30">
        <v>4.3069999999999997E-2</v>
      </c>
      <c r="P182" s="26" t="s">
        <v>26</v>
      </c>
      <c r="Q182" s="29" t="s">
        <v>55</v>
      </c>
      <c r="R182" s="27" t="s">
        <v>29</v>
      </c>
      <c r="S182" s="28">
        <v>1</v>
      </c>
      <c r="T182" s="28" t="s">
        <v>24</v>
      </c>
      <c r="U182" s="110">
        <v>3084.9889536470996</v>
      </c>
      <c r="V182" s="31" t="str">
        <f t="shared" si="25"/>
        <v>C</v>
      </c>
      <c r="W182" s="68" t="str">
        <f t="shared" si="26"/>
        <v>NE</v>
      </c>
    </row>
    <row r="183" spans="1:23" s="21" customFormat="1" ht="30" customHeight="1" x14ac:dyDescent="0.2">
      <c r="A183" s="128" t="s">
        <v>280</v>
      </c>
      <c r="B183" s="175" t="s">
        <v>210</v>
      </c>
      <c r="C183" s="122" t="s">
        <v>211</v>
      </c>
      <c r="D183" s="244" t="s">
        <v>213</v>
      </c>
      <c r="E183" s="24" t="s">
        <v>214</v>
      </c>
      <c r="F183" s="25" t="s">
        <v>24</v>
      </c>
      <c r="G183" s="25" t="s">
        <v>24</v>
      </c>
      <c r="H183" s="25" t="s">
        <v>24</v>
      </c>
      <c r="I183" s="25" t="s">
        <v>24</v>
      </c>
      <c r="J183" s="110">
        <v>220555</v>
      </c>
      <c r="K183" s="26" t="s">
        <v>25</v>
      </c>
      <c r="L183" s="27">
        <v>3</v>
      </c>
      <c r="M183" s="36">
        <v>0.53100000000000003</v>
      </c>
      <c r="N183" s="29">
        <v>3</v>
      </c>
      <c r="O183" s="30" t="s">
        <v>24</v>
      </c>
      <c r="P183" s="26" t="s">
        <v>24</v>
      </c>
      <c r="Q183" s="29" t="s">
        <v>55</v>
      </c>
      <c r="R183" s="27" t="s">
        <v>24</v>
      </c>
      <c r="S183" s="28">
        <v>1</v>
      </c>
      <c r="T183" s="28" t="s">
        <v>24</v>
      </c>
      <c r="U183" s="110">
        <v>117114.705</v>
      </c>
      <c r="V183" s="31" t="str">
        <f t="shared" si="25"/>
        <v>C</v>
      </c>
      <c r="W183" s="68" t="str">
        <f t="shared" si="26"/>
        <v>NE</v>
      </c>
    </row>
    <row r="184" spans="1:23" s="21" customFormat="1" ht="30" customHeight="1" x14ac:dyDescent="0.2">
      <c r="A184" s="128" t="s">
        <v>280</v>
      </c>
      <c r="B184" s="175" t="s">
        <v>210</v>
      </c>
      <c r="C184" s="122" t="s">
        <v>211</v>
      </c>
      <c r="D184" s="34" t="s">
        <v>33</v>
      </c>
      <c r="E184" s="24" t="s">
        <v>34</v>
      </c>
      <c r="F184" s="25" t="s">
        <v>24</v>
      </c>
      <c r="G184" s="25" t="s">
        <v>24</v>
      </c>
      <c r="H184" s="25" t="s">
        <v>24</v>
      </c>
      <c r="I184" s="25" t="s">
        <v>24</v>
      </c>
      <c r="J184" s="110">
        <v>410.49599999999998</v>
      </c>
      <c r="K184" s="26" t="s">
        <v>353</v>
      </c>
      <c r="L184" s="27">
        <v>4</v>
      </c>
      <c r="M184" s="28">
        <v>55.23</v>
      </c>
      <c r="N184" s="29" t="s">
        <v>29</v>
      </c>
      <c r="O184" s="30">
        <v>3.3489999999999999E-2</v>
      </c>
      <c r="P184" s="26" t="s">
        <v>294</v>
      </c>
      <c r="Q184" s="29" t="s">
        <v>55</v>
      </c>
      <c r="R184" s="27" t="s">
        <v>29</v>
      </c>
      <c r="S184" s="28">
        <v>1</v>
      </c>
      <c r="T184" s="28" t="s">
        <v>24</v>
      </c>
      <c r="U184" s="110">
        <v>759.2750347391999</v>
      </c>
      <c r="V184" s="31" t="str">
        <f t="shared" si="25"/>
        <v>C</v>
      </c>
      <c r="W184" s="68" t="str">
        <f t="shared" si="26"/>
        <v>NE</v>
      </c>
    </row>
    <row r="185" spans="1:23" s="32" customFormat="1" ht="30" customHeight="1" x14ac:dyDescent="0.2">
      <c r="A185" s="128" t="s">
        <v>280</v>
      </c>
      <c r="B185" s="175" t="s">
        <v>210</v>
      </c>
      <c r="C185" s="122" t="s">
        <v>211</v>
      </c>
      <c r="D185" s="22" t="s">
        <v>213</v>
      </c>
      <c r="E185" s="24" t="s">
        <v>214</v>
      </c>
      <c r="F185" s="25" t="s">
        <v>24</v>
      </c>
      <c r="G185" s="25" t="s">
        <v>24</v>
      </c>
      <c r="H185" s="25" t="s">
        <v>24</v>
      </c>
      <c r="I185" s="25" t="s">
        <v>24</v>
      </c>
      <c r="J185" s="110">
        <v>533216</v>
      </c>
      <c r="K185" s="26" t="s">
        <v>25</v>
      </c>
      <c r="L185" s="27">
        <v>3</v>
      </c>
      <c r="M185" s="39">
        <v>0.53200000000000003</v>
      </c>
      <c r="N185" s="29">
        <v>3</v>
      </c>
      <c r="O185" s="30" t="s">
        <v>24</v>
      </c>
      <c r="P185" s="26" t="s">
        <v>24</v>
      </c>
      <c r="Q185" s="29" t="s">
        <v>57</v>
      </c>
      <c r="R185" s="27" t="s">
        <v>24</v>
      </c>
      <c r="S185" s="28">
        <v>1</v>
      </c>
      <c r="T185" s="28" t="s">
        <v>24</v>
      </c>
      <c r="U185" s="110">
        <v>283670.91200000001</v>
      </c>
      <c r="V185" s="31" t="str">
        <f t="shared" si="25"/>
        <v>C</v>
      </c>
      <c r="W185" s="68" t="str">
        <f t="shared" si="26"/>
        <v>NE</v>
      </c>
    </row>
    <row r="186" spans="1:23" s="32" customFormat="1" ht="30" customHeight="1" x14ac:dyDescent="0.2">
      <c r="A186" s="128" t="s">
        <v>280</v>
      </c>
      <c r="B186" s="166" t="s">
        <v>210</v>
      </c>
      <c r="C186" s="34" t="s">
        <v>211</v>
      </c>
      <c r="D186" s="33" t="s">
        <v>213</v>
      </c>
      <c r="E186" s="24" t="s">
        <v>215</v>
      </c>
      <c r="F186" s="25">
        <v>0</v>
      </c>
      <c r="G186" s="25">
        <v>0</v>
      </c>
      <c r="H186" s="25">
        <v>2143.8000000000002</v>
      </c>
      <c r="I186" s="25">
        <v>0</v>
      </c>
      <c r="J186" s="110">
        <v>2143.8000000000002</v>
      </c>
      <c r="K186" s="26" t="s">
        <v>25</v>
      </c>
      <c r="L186" s="27">
        <v>2</v>
      </c>
      <c r="M186" s="39">
        <v>0.02</v>
      </c>
      <c r="N186" s="29">
        <v>2</v>
      </c>
      <c r="O186" s="30" t="s">
        <v>24</v>
      </c>
      <c r="P186" s="26" t="s">
        <v>24</v>
      </c>
      <c r="Q186" s="29" t="s">
        <v>57</v>
      </c>
      <c r="R186" s="27" t="s">
        <v>24</v>
      </c>
      <c r="S186" s="28">
        <v>1</v>
      </c>
      <c r="T186" s="28" t="s">
        <v>24</v>
      </c>
      <c r="U186" s="110">
        <v>42.876000000000005</v>
      </c>
      <c r="V186" s="31" t="str">
        <f t="shared" si="25"/>
        <v>C</v>
      </c>
      <c r="W186" s="68" t="str">
        <f t="shared" si="26"/>
        <v>NE</v>
      </c>
    </row>
    <row r="187" spans="1:23" s="21" customFormat="1" ht="30" customHeight="1" x14ac:dyDescent="0.2">
      <c r="A187" s="128" t="s">
        <v>280</v>
      </c>
      <c r="B187" s="164" t="s">
        <v>216</v>
      </c>
      <c r="C187" s="108" t="s">
        <v>217</v>
      </c>
      <c r="D187" s="5" t="s">
        <v>33</v>
      </c>
      <c r="E187" s="7" t="s">
        <v>34</v>
      </c>
      <c r="F187" s="206" t="s">
        <v>24</v>
      </c>
      <c r="G187" s="206" t="s">
        <v>24</v>
      </c>
      <c r="H187" s="206" t="s">
        <v>24</v>
      </c>
      <c r="I187" s="206" t="s">
        <v>24</v>
      </c>
      <c r="J187" s="8">
        <v>285.68299999999999</v>
      </c>
      <c r="K187" s="9" t="s">
        <v>353</v>
      </c>
      <c r="L187" s="10">
        <v>2</v>
      </c>
      <c r="M187" s="11">
        <v>55.23</v>
      </c>
      <c r="N187" s="12" t="s">
        <v>29</v>
      </c>
      <c r="O187" s="13">
        <v>3.3489999999999999E-2</v>
      </c>
      <c r="P187" s="9" t="s">
        <v>294</v>
      </c>
      <c r="Q187" s="14" t="s">
        <v>55</v>
      </c>
      <c r="R187" s="10" t="s">
        <v>29</v>
      </c>
      <c r="S187" s="15">
        <v>1</v>
      </c>
      <c r="T187" s="15" t="s">
        <v>24</v>
      </c>
      <c r="U187" s="16">
        <v>528.41433229409995</v>
      </c>
      <c r="V187" s="17" t="str">
        <f>IF(($U$187+$U$188+$U$189+$U$190)&lt;50000,"A",IF(($U$187+$U$188+$U$189+$U$190)&lt;500000,"B",IF(($U$187+$U$188+$U$189+$U$190)&gt;500000,"C")))</f>
        <v>A</v>
      </c>
      <c r="W187" s="18" t="str">
        <f>IF(($U$187+$U$188+$U$189+$U$190)&lt;25000,"TAIP",IF(($U$187+$U$188+$U$189+$U$190)&gt;25000,"NE",))</f>
        <v>NE</v>
      </c>
    </row>
    <row r="188" spans="1:23" s="21" customFormat="1" ht="30" customHeight="1" x14ac:dyDescent="0.2">
      <c r="A188" s="128" t="s">
        <v>280</v>
      </c>
      <c r="B188" s="164" t="s">
        <v>216</v>
      </c>
      <c r="C188" s="107" t="s">
        <v>217</v>
      </c>
      <c r="D188" s="5" t="s">
        <v>33</v>
      </c>
      <c r="E188" s="7" t="s">
        <v>158</v>
      </c>
      <c r="F188" s="206" t="s">
        <v>24</v>
      </c>
      <c r="G188" s="206" t="s">
        <v>24</v>
      </c>
      <c r="H188" s="206" t="s">
        <v>24</v>
      </c>
      <c r="I188" s="206" t="s">
        <v>24</v>
      </c>
      <c r="J188" s="8">
        <v>8416.59</v>
      </c>
      <c r="K188" s="9" t="s">
        <v>25</v>
      </c>
      <c r="L188" s="10">
        <v>2</v>
      </c>
      <c r="M188" s="11">
        <v>94.9</v>
      </c>
      <c r="N188" s="12" t="s">
        <v>29</v>
      </c>
      <c r="O188" s="13">
        <v>2.512E-2</v>
      </c>
      <c r="P188" s="9" t="s">
        <v>26</v>
      </c>
      <c r="Q188" s="14" t="s">
        <v>55</v>
      </c>
      <c r="R188" s="10" t="s">
        <v>29</v>
      </c>
      <c r="S188" s="15">
        <v>1</v>
      </c>
      <c r="T188" s="15" t="s">
        <v>24</v>
      </c>
      <c r="U188" s="16">
        <v>20064.207901919999</v>
      </c>
      <c r="V188" s="17" t="str">
        <f t="shared" ref="V188:V190" si="27">IF(($U$187+$U$188+$U$189+$U$190)&lt;50000,"A",IF(($U$187+$U$188+$U$189+$U$190)&lt;500000,"B",IF(($U$187+$U$188+$U$189+$U$190)&gt;500000,"C")))</f>
        <v>A</v>
      </c>
      <c r="W188" s="18" t="str">
        <f t="shared" ref="W188:W190" si="28">IF(($U$187+$U$188+$U$189+$U$190)&lt;25000,"TAIP",IF(($U$187+$U$188+$U$189+$U$190)&gt;25000,"NE",))</f>
        <v>NE</v>
      </c>
    </row>
    <row r="189" spans="1:23" s="21" customFormat="1" ht="30" customHeight="1" x14ac:dyDescent="0.2">
      <c r="A189" s="128" t="s">
        <v>280</v>
      </c>
      <c r="B189" s="164" t="s">
        <v>216</v>
      </c>
      <c r="C189" s="107" t="s">
        <v>217</v>
      </c>
      <c r="D189" s="5" t="s">
        <v>218</v>
      </c>
      <c r="E189" s="7" t="s">
        <v>219</v>
      </c>
      <c r="F189" s="206" t="s">
        <v>24</v>
      </c>
      <c r="G189" s="206" t="s">
        <v>24</v>
      </c>
      <c r="H189" s="206" t="s">
        <v>24</v>
      </c>
      <c r="I189" s="206" t="s">
        <v>24</v>
      </c>
      <c r="J189" s="8">
        <v>35223.22</v>
      </c>
      <c r="K189" s="9" t="s">
        <v>25</v>
      </c>
      <c r="L189" s="10">
        <v>1</v>
      </c>
      <c r="M189" s="11">
        <v>0.78500000000000003</v>
      </c>
      <c r="N189" s="12">
        <v>1</v>
      </c>
      <c r="O189" s="13" t="s">
        <v>24</v>
      </c>
      <c r="P189" s="9" t="s">
        <v>26</v>
      </c>
      <c r="Q189" s="14" t="s">
        <v>220</v>
      </c>
      <c r="R189" s="10" t="s">
        <v>24</v>
      </c>
      <c r="S189" s="15">
        <v>1</v>
      </c>
      <c r="T189" s="15" t="s">
        <v>24</v>
      </c>
      <c r="U189" s="16">
        <v>27650.227700000003</v>
      </c>
      <c r="V189" s="17" t="str">
        <f t="shared" si="27"/>
        <v>A</v>
      </c>
      <c r="W189" s="18" t="str">
        <f t="shared" si="28"/>
        <v>NE</v>
      </c>
    </row>
    <row r="190" spans="1:23" s="21" customFormat="1" ht="30" customHeight="1" x14ac:dyDescent="0.2">
      <c r="A190" s="128" t="s">
        <v>280</v>
      </c>
      <c r="B190" s="164" t="s">
        <v>216</v>
      </c>
      <c r="C190" s="51" t="s">
        <v>217</v>
      </c>
      <c r="D190" s="5" t="s">
        <v>218</v>
      </c>
      <c r="E190" s="7" t="s">
        <v>221</v>
      </c>
      <c r="F190" s="206" t="s">
        <v>24</v>
      </c>
      <c r="G190" s="206" t="s">
        <v>24</v>
      </c>
      <c r="H190" s="206" t="s">
        <v>24</v>
      </c>
      <c r="I190" s="206" t="s">
        <v>24</v>
      </c>
      <c r="J190" s="8">
        <v>1176.27</v>
      </c>
      <c r="K190" s="9" t="s">
        <v>25</v>
      </c>
      <c r="L190" s="10">
        <v>1</v>
      </c>
      <c r="M190" s="11">
        <v>1.0920000000000001</v>
      </c>
      <c r="N190" s="12">
        <v>1</v>
      </c>
      <c r="O190" s="13" t="s">
        <v>24</v>
      </c>
      <c r="P190" s="9" t="s">
        <v>26</v>
      </c>
      <c r="Q190" s="14" t="s">
        <v>220</v>
      </c>
      <c r="R190" s="10" t="s">
        <v>24</v>
      </c>
      <c r="S190" s="15">
        <v>1</v>
      </c>
      <c r="T190" s="15" t="s">
        <v>24</v>
      </c>
      <c r="U190" s="16">
        <v>1284.48684</v>
      </c>
      <c r="V190" s="17" t="str">
        <f t="shared" si="27"/>
        <v>A</v>
      </c>
      <c r="W190" s="18" t="str">
        <f t="shared" si="28"/>
        <v>NE</v>
      </c>
    </row>
    <row r="191" spans="1:23" s="21" customFormat="1" ht="30" customHeight="1" x14ac:dyDescent="0.2">
      <c r="A191" s="128" t="s">
        <v>280</v>
      </c>
      <c r="B191" s="165" t="s">
        <v>222</v>
      </c>
      <c r="C191" s="23" t="s">
        <v>223</v>
      </c>
      <c r="D191" s="23" t="s">
        <v>33</v>
      </c>
      <c r="E191" s="24" t="s">
        <v>34</v>
      </c>
      <c r="F191" s="25" t="s">
        <v>24</v>
      </c>
      <c r="G191" s="25" t="s">
        <v>24</v>
      </c>
      <c r="H191" s="25" t="s">
        <v>24</v>
      </c>
      <c r="I191" s="25" t="s">
        <v>24</v>
      </c>
      <c r="J191" s="110">
        <v>11128.445</v>
      </c>
      <c r="K191" s="26" t="s">
        <v>353</v>
      </c>
      <c r="L191" s="27">
        <v>4</v>
      </c>
      <c r="M191" s="28">
        <v>55.23</v>
      </c>
      <c r="N191" s="29" t="s">
        <v>29</v>
      </c>
      <c r="O191" s="30">
        <v>3.3489999999999999E-2</v>
      </c>
      <c r="P191" s="26" t="s">
        <v>294</v>
      </c>
      <c r="Q191" s="29" t="s">
        <v>41</v>
      </c>
      <c r="R191" s="27" t="s">
        <v>29</v>
      </c>
      <c r="S191" s="28">
        <v>1</v>
      </c>
      <c r="T191" s="28" t="s">
        <v>24</v>
      </c>
      <c r="U191" s="110">
        <v>20583.8</v>
      </c>
      <c r="V191" s="31" t="str">
        <f>IF(($U$191+$U$192+$U$193)&lt;50000,"A",IF(($U$191+$U$192+$U$19)&lt;500000,"B",IF(($U$191+$U$192+$U$19)&gt;500000,"C")))</f>
        <v>A</v>
      </c>
      <c r="W191" s="68" t="str">
        <f>IF(($U$191+$U$192+$U$193)&lt;25000,"TAIP",IF(($U$191+$U$192+$U$193)&gt;25000,"NE",))</f>
        <v>NE</v>
      </c>
    </row>
    <row r="192" spans="1:23" s="21" customFormat="1" ht="30" customHeight="1" x14ac:dyDescent="0.2">
      <c r="A192" s="128" t="s">
        <v>280</v>
      </c>
      <c r="B192" s="175" t="s">
        <v>222</v>
      </c>
      <c r="C192" s="122" t="s">
        <v>223</v>
      </c>
      <c r="D192" s="122" t="s">
        <v>33</v>
      </c>
      <c r="E192" s="24" t="s">
        <v>64</v>
      </c>
      <c r="F192" s="25">
        <v>5988</v>
      </c>
      <c r="G192" s="25">
        <v>2638</v>
      </c>
      <c r="H192" s="25">
        <v>1012</v>
      </c>
      <c r="I192" s="25">
        <v>0</v>
      </c>
      <c r="J192" s="110">
        <v>4362</v>
      </c>
      <c r="K192" s="26" t="s">
        <v>25</v>
      </c>
      <c r="L192" s="27">
        <v>3</v>
      </c>
      <c r="M192" s="28">
        <v>77.599999999999994</v>
      </c>
      <c r="N192" s="29" t="s">
        <v>29</v>
      </c>
      <c r="O192" s="30">
        <v>4.0336999999999998E-2</v>
      </c>
      <c r="P192" s="26" t="s">
        <v>26</v>
      </c>
      <c r="Q192" s="29" t="s">
        <v>41</v>
      </c>
      <c r="R192" s="27">
        <v>3</v>
      </c>
      <c r="S192" s="28">
        <v>1</v>
      </c>
      <c r="T192" s="28" t="s">
        <v>24</v>
      </c>
      <c r="U192" s="110">
        <v>13653.7</v>
      </c>
      <c r="V192" s="31" t="str">
        <f>IF(($U$191+$U$192+$U$193)&lt;50000,"A",IF(($U$191+$U$192+$U$19)&lt;500000,"B",IF(($U$191+$U$192+$U$19)&gt;500000,"C")))</f>
        <v>A</v>
      </c>
      <c r="W192" s="68" t="str">
        <f t="shared" ref="W192:W193" si="29">IF(($U$191+$U$192+$U$193)&lt;25000,"TAIP",IF(($U$191+$U$192+$U$193)&gt;25000,"NE",))</f>
        <v>NE</v>
      </c>
    </row>
    <row r="193" spans="1:23" s="21" customFormat="1" ht="30" customHeight="1" x14ac:dyDescent="0.2">
      <c r="A193" s="128" t="s">
        <v>280</v>
      </c>
      <c r="B193" s="166" t="s">
        <v>222</v>
      </c>
      <c r="C193" s="34" t="s">
        <v>223</v>
      </c>
      <c r="D193" s="34" t="s">
        <v>33</v>
      </c>
      <c r="E193" s="24" t="s">
        <v>28</v>
      </c>
      <c r="F193" s="25">
        <v>1630.67</v>
      </c>
      <c r="G193" s="25">
        <v>1311.8</v>
      </c>
      <c r="H193" s="25">
        <v>116288.16</v>
      </c>
      <c r="I193" s="25" t="s">
        <v>24</v>
      </c>
      <c r="J193" s="110">
        <v>116607.03</v>
      </c>
      <c r="K193" s="26" t="s">
        <v>25</v>
      </c>
      <c r="L193" s="27">
        <v>2</v>
      </c>
      <c r="M193" s="28">
        <v>0</v>
      </c>
      <c r="N193" s="29">
        <v>3</v>
      </c>
      <c r="O193" s="30">
        <v>8.6199999999999992E-3</v>
      </c>
      <c r="P193" s="26" t="s">
        <v>26</v>
      </c>
      <c r="Q193" s="29" t="s">
        <v>41</v>
      </c>
      <c r="R193" s="27">
        <v>3</v>
      </c>
      <c r="S193" s="28">
        <v>1</v>
      </c>
      <c r="T193" s="28" t="s">
        <v>24</v>
      </c>
      <c r="U193" s="110">
        <v>0</v>
      </c>
      <c r="V193" s="31" t="str">
        <f>IF(($U$191+$U$192+$U$193)&lt;50000,"A",IF(($U$191+$U$192+$U$19)&lt;500000,"B",IF(($U$191+$U$192+$U$19)&gt;500000,"C")))</f>
        <v>A</v>
      </c>
      <c r="W193" s="68" t="str">
        <f t="shared" si="29"/>
        <v>NE</v>
      </c>
    </row>
    <row r="194" spans="1:23" s="21" customFormat="1" ht="30" customHeight="1" x14ac:dyDescent="0.2">
      <c r="A194" s="128" t="s">
        <v>280</v>
      </c>
      <c r="B194" s="164" t="s">
        <v>314</v>
      </c>
      <c r="C194" s="108" t="s">
        <v>224</v>
      </c>
      <c r="D194" s="5" t="s">
        <v>33</v>
      </c>
      <c r="E194" s="7" t="s">
        <v>34</v>
      </c>
      <c r="F194" s="206" t="s">
        <v>24</v>
      </c>
      <c r="G194" s="206" t="s">
        <v>24</v>
      </c>
      <c r="H194" s="206" t="s">
        <v>24</v>
      </c>
      <c r="I194" s="206" t="s">
        <v>24</v>
      </c>
      <c r="J194" s="8">
        <v>2723.248</v>
      </c>
      <c r="K194" s="9" t="s">
        <v>353</v>
      </c>
      <c r="L194" s="10">
        <v>4</v>
      </c>
      <c r="M194" s="11">
        <v>55.095100000000002</v>
      </c>
      <c r="N194" s="12">
        <v>3</v>
      </c>
      <c r="O194" s="13">
        <v>3.3721760000000003E-2</v>
      </c>
      <c r="P194" s="9" t="s">
        <v>294</v>
      </c>
      <c r="Q194" s="14" t="s">
        <v>41</v>
      </c>
      <c r="R194" s="10" t="s">
        <v>38</v>
      </c>
      <c r="S194" s="15">
        <v>1</v>
      </c>
      <c r="T194" s="15" t="s">
        <v>24</v>
      </c>
      <c r="U194" s="16">
        <v>5059.5</v>
      </c>
      <c r="V194" s="17" t="str">
        <f>IF(($U$194+$U$195+$U$196)&lt;50000,"A",IF(($U$194+$U$195+$U$196)&lt;500000,"B",IF(($U$194+$U$195+$U$196)&gt;500000,"C")))</f>
        <v>A</v>
      </c>
      <c r="W194" s="18" t="str">
        <f>IF(($U$194+$U$195+$U$196)&lt;25000,"TAIP",IF(($U$194+$U$195+$U$196)&gt;25000,"NE",))</f>
        <v>TAIP</v>
      </c>
    </row>
    <row r="195" spans="1:23" s="21" customFormat="1" ht="30" customHeight="1" x14ac:dyDescent="0.2">
      <c r="A195" s="128" t="s">
        <v>280</v>
      </c>
      <c r="B195" s="164" t="s">
        <v>314</v>
      </c>
      <c r="C195" s="107" t="s">
        <v>224</v>
      </c>
      <c r="D195" s="5" t="s">
        <v>33</v>
      </c>
      <c r="E195" s="7" t="s">
        <v>85</v>
      </c>
      <c r="F195" s="206" t="s">
        <v>24</v>
      </c>
      <c r="G195" s="206" t="s">
        <v>24</v>
      </c>
      <c r="H195" s="206" t="s">
        <v>24</v>
      </c>
      <c r="I195" s="206" t="s">
        <v>24</v>
      </c>
      <c r="J195" s="8">
        <v>0.45</v>
      </c>
      <c r="K195" s="9" t="s">
        <v>25</v>
      </c>
      <c r="L195" s="10">
        <v>4</v>
      </c>
      <c r="M195" s="11">
        <v>72.89</v>
      </c>
      <c r="N195" s="12" t="s">
        <v>29</v>
      </c>
      <c r="O195" s="13">
        <v>4.3069999999999997E-2</v>
      </c>
      <c r="P195" s="9" t="s">
        <v>26</v>
      </c>
      <c r="Q195" s="14" t="s">
        <v>41</v>
      </c>
      <c r="R195" s="10" t="s">
        <v>38</v>
      </c>
      <c r="S195" s="15">
        <v>1</v>
      </c>
      <c r="T195" s="15" t="s">
        <v>24</v>
      </c>
      <c r="U195" s="16">
        <v>1.4</v>
      </c>
      <c r="V195" s="17" t="str">
        <f t="shared" ref="V195:V196" si="30">IF(($U$194+$U$195+$U$196)&lt;50000,"A",IF(($U$194+$U$195+$U$196)&lt;500000,"B",IF(($U$194+$U$195+$U$196)&gt;500000,"C")))</f>
        <v>A</v>
      </c>
      <c r="W195" s="18" t="str">
        <f t="shared" ref="W195:W196" si="31">IF(($U$194+$U$195+$U$196)&lt;25000,"TAIP",IF(($U$194+$U$195+$U$196)&gt;25000,"NE",))</f>
        <v>TAIP</v>
      </c>
    </row>
    <row r="196" spans="1:23" s="21" customFormat="1" ht="30" customHeight="1" x14ac:dyDescent="0.2">
      <c r="A196" s="128" t="s">
        <v>280</v>
      </c>
      <c r="B196" s="164" t="s">
        <v>314</v>
      </c>
      <c r="C196" s="51" t="s">
        <v>224</v>
      </c>
      <c r="D196" s="5" t="s">
        <v>33</v>
      </c>
      <c r="E196" s="7" t="s">
        <v>226</v>
      </c>
      <c r="F196" s="206" t="s">
        <v>24</v>
      </c>
      <c r="G196" s="206" t="s">
        <v>24</v>
      </c>
      <c r="H196" s="206" t="s">
        <v>24</v>
      </c>
      <c r="I196" s="206" t="s">
        <v>24</v>
      </c>
      <c r="J196" s="8">
        <v>12139.94</v>
      </c>
      <c r="K196" s="9" t="s">
        <v>25</v>
      </c>
      <c r="L196" s="10" t="s">
        <v>24</v>
      </c>
      <c r="M196" s="11">
        <v>0</v>
      </c>
      <c r="N196" s="12" t="s">
        <v>24</v>
      </c>
      <c r="O196" s="13">
        <v>1.5599999999999999E-2</v>
      </c>
      <c r="P196" s="9" t="s">
        <v>26</v>
      </c>
      <c r="Q196" s="14" t="s">
        <v>41</v>
      </c>
      <c r="R196" s="10" t="s">
        <v>38</v>
      </c>
      <c r="S196" s="15">
        <v>1</v>
      </c>
      <c r="T196" s="15" t="s">
        <v>24</v>
      </c>
      <c r="U196" s="16">
        <v>0</v>
      </c>
      <c r="V196" s="17" t="str">
        <f t="shared" si="30"/>
        <v>A</v>
      </c>
      <c r="W196" s="18" t="str">
        <f t="shared" si="31"/>
        <v>TAIP</v>
      </c>
    </row>
    <row r="197" spans="1:23" s="21" customFormat="1" ht="30" customHeight="1" x14ac:dyDescent="0.2">
      <c r="A197" s="128" t="s">
        <v>280</v>
      </c>
      <c r="B197" s="165" t="s">
        <v>315</v>
      </c>
      <c r="C197" s="23" t="s">
        <v>225</v>
      </c>
      <c r="D197" s="23" t="s">
        <v>33</v>
      </c>
      <c r="E197" s="24" t="s">
        <v>47</v>
      </c>
      <c r="F197" s="25" t="s">
        <v>24</v>
      </c>
      <c r="G197" s="25" t="s">
        <v>24</v>
      </c>
      <c r="H197" s="25" t="s">
        <v>24</v>
      </c>
      <c r="I197" s="25" t="s">
        <v>24</v>
      </c>
      <c r="J197" s="110">
        <v>153.99</v>
      </c>
      <c r="K197" s="26" t="s">
        <v>25</v>
      </c>
      <c r="L197" s="27">
        <v>4</v>
      </c>
      <c r="M197" s="28">
        <v>77.400000000000006</v>
      </c>
      <c r="N197" s="29" t="s">
        <v>29</v>
      </c>
      <c r="O197" s="30">
        <v>3.8100000000000002E-2</v>
      </c>
      <c r="P197" s="26" t="s">
        <v>26</v>
      </c>
      <c r="Q197" s="29" t="s">
        <v>41</v>
      </c>
      <c r="R197" s="27" t="s">
        <v>29</v>
      </c>
      <c r="S197" s="28">
        <v>1</v>
      </c>
      <c r="T197" s="28" t="s">
        <v>24</v>
      </c>
      <c r="U197" s="110">
        <v>454.1</v>
      </c>
      <c r="V197" s="31" t="str">
        <f>IF(($U$197+$U$198)&lt;50000,"A",IF(($U$197+$U$198)&lt;500000,"B",IF(($U$197+$U$198)&gt;500000,"C")))</f>
        <v>A</v>
      </c>
      <c r="W197" s="68" t="str">
        <f>IF(($U$197+$U$198)&lt;25000,"TAIP",IF(($U$197+$U$198)&gt;25000,"NE",))</f>
        <v>TAIP</v>
      </c>
    </row>
    <row r="198" spans="1:23" s="21" customFormat="1" ht="30" customHeight="1" x14ac:dyDescent="0.2">
      <c r="A198" s="128" t="s">
        <v>280</v>
      </c>
      <c r="B198" s="166" t="s">
        <v>315</v>
      </c>
      <c r="C198" s="34" t="s">
        <v>225</v>
      </c>
      <c r="D198" s="34" t="s">
        <v>33</v>
      </c>
      <c r="E198" s="24" t="s">
        <v>226</v>
      </c>
      <c r="F198" s="25" t="s">
        <v>24</v>
      </c>
      <c r="G198" s="25" t="s">
        <v>24</v>
      </c>
      <c r="H198" s="25" t="s">
        <v>24</v>
      </c>
      <c r="I198" s="25" t="s">
        <v>24</v>
      </c>
      <c r="J198" s="110">
        <v>9209.23</v>
      </c>
      <c r="K198" s="26" t="s">
        <v>25</v>
      </c>
      <c r="L198" s="27" t="s">
        <v>24</v>
      </c>
      <c r="M198" s="28">
        <v>0</v>
      </c>
      <c r="N198" s="29" t="s">
        <v>24</v>
      </c>
      <c r="O198" s="30">
        <v>1.5599999999999999E-2</v>
      </c>
      <c r="P198" s="26" t="s">
        <v>26</v>
      </c>
      <c r="Q198" s="29" t="s">
        <v>41</v>
      </c>
      <c r="R198" s="27">
        <v>1</v>
      </c>
      <c r="S198" s="28">
        <v>1</v>
      </c>
      <c r="T198" s="28">
        <v>1</v>
      </c>
      <c r="U198" s="110">
        <v>0</v>
      </c>
      <c r="V198" s="31" t="str">
        <f>IF(($U$197+$U$198)&lt;50000,"A",IF(($U$197+$U$198)&lt;500000,"B",IF(($U$197+$U$198)&gt;500000,"C")))</f>
        <v>A</v>
      </c>
      <c r="W198" s="68" t="str">
        <f>IF(($U$197+$U$198)&lt;25000,"TAIP",IF(($U$197+$U$198)&gt;25000,"NE",))</f>
        <v>TAIP</v>
      </c>
    </row>
    <row r="199" spans="1:23" s="21" customFormat="1" ht="30" customHeight="1" x14ac:dyDescent="0.2">
      <c r="A199" s="128" t="s">
        <v>280</v>
      </c>
      <c r="B199" s="164" t="s">
        <v>227</v>
      </c>
      <c r="C199" s="108" t="s">
        <v>228</v>
      </c>
      <c r="D199" s="5" t="s">
        <v>33</v>
      </c>
      <c r="E199" s="7" t="s">
        <v>34</v>
      </c>
      <c r="F199" s="206" t="s">
        <v>24</v>
      </c>
      <c r="G199" s="206" t="s">
        <v>24</v>
      </c>
      <c r="H199" s="206" t="s">
        <v>24</v>
      </c>
      <c r="I199" s="206" t="s">
        <v>24</v>
      </c>
      <c r="J199" s="8">
        <v>405.90100000000001</v>
      </c>
      <c r="K199" s="9" t="s">
        <v>353</v>
      </c>
      <c r="L199" s="10">
        <v>2</v>
      </c>
      <c r="M199" s="11">
        <v>55.23</v>
      </c>
      <c r="N199" s="12" t="s">
        <v>29</v>
      </c>
      <c r="O199" s="13">
        <v>3.3489999999999999E-2</v>
      </c>
      <c r="P199" s="9" t="s">
        <v>294</v>
      </c>
      <c r="Q199" s="14" t="s">
        <v>41</v>
      </c>
      <c r="R199" s="10" t="s">
        <v>29</v>
      </c>
      <c r="S199" s="15">
        <v>1</v>
      </c>
      <c r="T199" s="15" t="s">
        <v>24</v>
      </c>
      <c r="U199" s="16">
        <v>750.8</v>
      </c>
      <c r="V199" s="17" t="str">
        <f>IF(($U$199+$U$200+$U$201)&lt;50000,"A",IF(($U$199+$U$200+$U$201)&lt;500000,"B",IF(($U$199+$U$200+$U$201)&gt;500000,"C")))</f>
        <v>A</v>
      </c>
      <c r="W199" s="18" t="str">
        <f>IF(($U$199+$U$200+$U$201)&lt;25000,"TAIP",IF(($U$199+$U$200+$U$201)&gt;25000,"NE",))</f>
        <v>TAIP</v>
      </c>
    </row>
    <row r="200" spans="1:23" s="21" customFormat="1" ht="30" customHeight="1" x14ac:dyDescent="0.2">
      <c r="A200" s="128" t="s">
        <v>280</v>
      </c>
      <c r="B200" s="164" t="s">
        <v>227</v>
      </c>
      <c r="C200" s="107" t="s">
        <v>228</v>
      </c>
      <c r="D200" s="5" t="s">
        <v>33</v>
      </c>
      <c r="E200" s="7" t="s">
        <v>212</v>
      </c>
      <c r="F200" s="206"/>
      <c r="G200" s="206"/>
      <c r="H200" s="206"/>
      <c r="I200" s="206"/>
      <c r="J200" s="8">
        <v>103.43300000000001</v>
      </c>
      <c r="K200" s="9" t="s">
        <v>25</v>
      </c>
      <c r="L200" s="10">
        <v>2</v>
      </c>
      <c r="M200" s="11">
        <v>72.89</v>
      </c>
      <c r="N200" s="12" t="s">
        <v>29</v>
      </c>
      <c r="O200" s="13">
        <v>4.3069999999999997E-2</v>
      </c>
      <c r="P200" s="9" t="s">
        <v>26</v>
      </c>
      <c r="Q200" s="14" t="s">
        <v>41</v>
      </c>
      <c r="R200" s="10" t="s">
        <v>29</v>
      </c>
      <c r="S200" s="15">
        <v>1</v>
      </c>
      <c r="T200" s="15" t="s">
        <v>24</v>
      </c>
      <c r="U200" s="16">
        <v>324.7</v>
      </c>
      <c r="V200" s="17" t="str">
        <f>IF(($U$199+$U$200+$U$201)&lt;50000,"A",IF(($U$199+$U$200+$U$201)&lt;500000,"B",IF(($U$199+$U$200+$U$201)&gt;500000,"C")))</f>
        <v>A</v>
      </c>
      <c r="W200" s="18" t="str">
        <f>IF(($U$199+$U$200+$U$201)&lt;25000,"TAIP",IF(($U$199+$U$200+$U$201)&gt;25000,"NE",))</f>
        <v>TAIP</v>
      </c>
    </row>
    <row r="201" spans="1:23" s="21" customFormat="1" ht="30" customHeight="1" x14ac:dyDescent="0.2">
      <c r="A201" s="128" t="s">
        <v>280</v>
      </c>
      <c r="B201" s="164" t="s">
        <v>227</v>
      </c>
      <c r="C201" s="51" t="s">
        <v>228</v>
      </c>
      <c r="D201" s="5" t="s">
        <v>33</v>
      </c>
      <c r="E201" s="7" t="s">
        <v>28</v>
      </c>
      <c r="F201" s="206" t="s">
        <v>24</v>
      </c>
      <c r="G201" s="206" t="s">
        <v>24</v>
      </c>
      <c r="H201" s="206" t="s">
        <v>24</v>
      </c>
      <c r="I201" s="206" t="s">
        <v>24</v>
      </c>
      <c r="J201" s="8">
        <v>52782.071000000004</v>
      </c>
      <c r="K201" s="9" t="s">
        <v>25</v>
      </c>
      <c r="L201" s="10">
        <v>1</v>
      </c>
      <c r="M201" s="11">
        <v>0</v>
      </c>
      <c r="N201" s="12" t="s">
        <v>29</v>
      </c>
      <c r="O201" s="13">
        <v>1.5599999999999999E-2</v>
      </c>
      <c r="P201" s="9" t="s">
        <v>26</v>
      </c>
      <c r="Q201" s="14" t="s">
        <v>41</v>
      </c>
      <c r="R201" s="10" t="s">
        <v>29</v>
      </c>
      <c r="S201" s="15">
        <v>1</v>
      </c>
      <c r="T201" s="15">
        <v>1</v>
      </c>
      <c r="U201" s="16">
        <v>0</v>
      </c>
      <c r="V201" s="17" t="str">
        <f>IF(($U$199+$U$200+$U$201)&lt;50000,"A",IF(($U$199+$U$200+$U$201)&lt;500000,"B",IF(($U$199+$U$200+$U$201)&gt;500000,"C")))</f>
        <v>A</v>
      </c>
      <c r="W201" s="18" t="str">
        <f>IF(($U$199+$U$200+$U$201)&lt;25000,"TAIP",IF(($U$199+$U$200+$U$201)&gt;25000,"NE",))</f>
        <v>TAIP</v>
      </c>
    </row>
    <row r="202" spans="1:23" s="21" customFormat="1" ht="30" customHeight="1" x14ac:dyDescent="0.2">
      <c r="A202" s="128" t="s">
        <v>280</v>
      </c>
      <c r="B202" s="165" t="s">
        <v>229</v>
      </c>
      <c r="C202" s="23" t="s">
        <v>230</v>
      </c>
      <c r="D202" s="23" t="s">
        <v>33</v>
      </c>
      <c r="E202" s="24" t="s">
        <v>34</v>
      </c>
      <c r="F202" s="25" t="s">
        <v>24</v>
      </c>
      <c r="G202" s="25" t="s">
        <v>24</v>
      </c>
      <c r="H202" s="25" t="s">
        <v>24</v>
      </c>
      <c r="I202" s="25" t="s">
        <v>24</v>
      </c>
      <c r="J202" s="110">
        <v>215.87899999999999</v>
      </c>
      <c r="K202" s="26" t="s">
        <v>353</v>
      </c>
      <c r="L202" s="27">
        <v>2</v>
      </c>
      <c r="M202" s="28">
        <v>55.23</v>
      </c>
      <c r="N202" s="29" t="s">
        <v>29</v>
      </c>
      <c r="O202" s="30">
        <v>3.3489999999999999E-2</v>
      </c>
      <c r="P202" s="26" t="s">
        <v>294</v>
      </c>
      <c r="Q202" s="29" t="s">
        <v>41</v>
      </c>
      <c r="R202" s="27" t="s">
        <v>29</v>
      </c>
      <c r="S202" s="28">
        <v>1</v>
      </c>
      <c r="T202" s="28" t="s">
        <v>24</v>
      </c>
      <c r="U202" s="110">
        <v>399.3</v>
      </c>
      <c r="V202" s="31" t="str">
        <f>IF(($U$202+$U$203+$U$204)&lt;50000,"A",IF(($U$202+$U$203+$U$204)&lt;500000,"B",IF(($U$202+$U$203+$U$204)&gt;500000,"C")))</f>
        <v>A</v>
      </c>
      <c r="W202" s="68" t="str">
        <f>IF(($U$202+$U$203+$U$204)&lt;25000,"TAIP",IF(($U$202+$U$203+$U$204)&gt;25000,"NE",))</f>
        <v>TAIP</v>
      </c>
    </row>
    <row r="203" spans="1:23" s="21" customFormat="1" ht="30" customHeight="1" x14ac:dyDescent="0.2">
      <c r="A203" s="128" t="s">
        <v>280</v>
      </c>
      <c r="B203" s="175" t="s">
        <v>229</v>
      </c>
      <c r="C203" s="122" t="s">
        <v>230</v>
      </c>
      <c r="D203" s="122" t="s">
        <v>33</v>
      </c>
      <c r="E203" s="24" t="s">
        <v>85</v>
      </c>
      <c r="F203" s="25" t="s">
        <v>24</v>
      </c>
      <c r="G203" s="25" t="s">
        <v>24</v>
      </c>
      <c r="H203" s="25" t="s">
        <v>24</v>
      </c>
      <c r="I203" s="25" t="s">
        <v>24</v>
      </c>
      <c r="J203" s="210">
        <v>4.6109999999999998</v>
      </c>
      <c r="K203" s="26" t="s">
        <v>25</v>
      </c>
      <c r="L203" s="27">
        <v>2</v>
      </c>
      <c r="M203" s="36">
        <v>72.89</v>
      </c>
      <c r="N203" s="29" t="s">
        <v>29</v>
      </c>
      <c r="O203" s="30">
        <v>4.3069999999999997E-2</v>
      </c>
      <c r="P203" s="26" t="s">
        <v>26</v>
      </c>
      <c r="Q203" s="29" t="s">
        <v>41</v>
      </c>
      <c r="R203" s="27" t="s">
        <v>29</v>
      </c>
      <c r="S203" s="28">
        <v>1</v>
      </c>
      <c r="T203" s="28" t="s">
        <v>24</v>
      </c>
      <c r="U203" s="110">
        <v>14.5</v>
      </c>
      <c r="V203" s="31" t="str">
        <f>IF(($U$202+$U$203+$U$204)&lt;50000,"A",IF(($U$202+$U$203+$U$204)&lt;500000,"B",IF(($U$202+$U$203+$U$204)&gt;500000,"C")))</f>
        <v>A</v>
      </c>
      <c r="W203" s="68" t="str">
        <f t="shared" ref="W203:W204" si="32">IF(($U$202+$U$203+$U$204)&lt;25000,"TAIP",IF(($U$202+$U$203+$U$204)&gt;25000,"NE",))</f>
        <v>TAIP</v>
      </c>
    </row>
    <row r="204" spans="1:23" s="21" customFormat="1" ht="30" customHeight="1" x14ac:dyDescent="0.2">
      <c r="A204" s="128" t="s">
        <v>280</v>
      </c>
      <c r="B204" s="166" t="s">
        <v>229</v>
      </c>
      <c r="C204" s="34" t="s">
        <v>230</v>
      </c>
      <c r="D204" s="34" t="s">
        <v>33</v>
      </c>
      <c r="E204" s="24" t="s">
        <v>28</v>
      </c>
      <c r="F204" s="25" t="s">
        <v>24</v>
      </c>
      <c r="G204" s="25" t="s">
        <v>24</v>
      </c>
      <c r="H204" s="25" t="s">
        <v>24</v>
      </c>
      <c r="I204" s="25" t="s">
        <v>24</v>
      </c>
      <c r="J204" s="211">
        <v>22221.7</v>
      </c>
      <c r="K204" s="26" t="s">
        <v>25</v>
      </c>
      <c r="L204" s="27">
        <v>1</v>
      </c>
      <c r="M204" s="28">
        <v>0</v>
      </c>
      <c r="N204" s="29" t="s">
        <v>29</v>
      </c>
      <c r="O204" s="30">
        <v>1.5599999999999999E-2</v>
      </c>
      <c r="P204" s="26" t="s">
        <v>26</v>
      </c>
      <c r="Q204" s="29" t="s">
        <v>41</v>
      </c>
      <c r="R204" s="27" t="s">
        <v>29</v>
      </c>
      <c r="S204" s="28">
        <v>1</v>
      </c>
      <c r="T204" s="28">
        <v>1</v>
      </c>
      <c r="U204" s="110">
        <v>0</v>
      </c>
      <c r="V204" s="31" t="str">
        <f>IF(($U$202+$U$203+$U$204)&lt;50000,"A",IF(($U$202+$U$203+$U$204)&lt;500000,"B",IF(($U$202+$U$203+$U$204)&gt;500000,"C")))</f>
        <v>A</v>
      </c>
      <c r="W204" s="68" t="str">
        <f t="shared" si="32"/>
        <v>TAIP</v>
      </c>
    </row>
    <row r="205" spans="1:23" s="21" customFormat="1" ht="30" customHeight="1" x14ac:dyDescent="0.2">
      <c r="A205" s="128" t="s">
        <v>280</v>
      </c>
      <c r="B205" s="164" t="s">
        <v>231</v>
      </c>
      <c r="C205" s="108" t="s">
        <v>232</v>
      </c>
      <c r="D205" s="5" t="s">
        <v>33</v>
      </c>
      <c r="E205" s="7" t="s">
        <v>34</v>
      </c>
      <c r="F205" s="206" t="s">
        <v>24</v>
      </c>
      <c r="G205" s="206" t="s">
        <v>24</v>
      </c>
      <c r="H205" s="206">
        <v>646.98699999999997</v>
      </c>
      <c r="I205" s="206" t="s">
        <v>24</v>
      </c>
      <c r="J205" s="8">
        <v>646.98699999999997</v>
      </c>
      <c r="K205" s="9" t="s">
        <v>328</v>
      </c>
      <c r="L205" s="10">
        <v>2</v>
      </c>
      <c r="M205" s="11">
        <v>55.23</v>
      </c>
      <c r="N205" s="12" t="s">
        <v>29</v>
      </c>
      <c r="O205" s="13">
        <v>3.3489999999999999E-2</v>
      </c>
      <c r="P205" s="9" t="s">
        <v>36</v>
      </c>
      <c r="Q205" s="14" t="s">
        <v>41</v>
      </c>
      <c r="R205" s="10" t="s">
        <v>29</v>
      </c>
      <c r="S205" s="15">
        <v>1</v>
      </c>
      <c r="T205" s="15" t="s">
        <v>24</v>
      </c>
      <c r="U205" s="16">
        <v>1196.7</v>
      </c>
      <c r="V205" s="17" t="str">
        <f>IF(($U$205+$U$206+$U$207)&lt;50000,"A",IF(($U$205+$U$206+$U$207)&lt;500000,"B",IF(($U$205+$U$206+$U$207)&gt;500000,"C")))</f>
        <v>A</v>
      </c>
      <c r="W205" s="18" t="str">
        <f>IF(($U$205+$U$206+$U$207)&lt;25000,"TAIP",IF(($U$205+$U$206+$U$207)&gt;25000,"NE",))</f>
        <v>TAIP</v>
      </c>
    </row>
    <row r="206" spans="1:23" s="21" customFormat="1" ht="30" customHeight="1" x14ac:dyDescent="0.2">
      <c r="A206" s="128" t="s">
        <v>280</v>
      </c>
      <c r="B206" s="164" t="s">
        <v>231</v>
      </c>
      <c r="C206" s="107" t="s">
        <v>232</v>
      </c>
      <c r="D206" s="5" t="s">
        <v>33</v>
      </c>
      <c r="E206" s="7" t="s">
        <v>233</v>
      </c>
      <c r="F206" s="206">
        <v>4320.53</v>
      </c>
      <c r="G206" s="206">
        <v>3823.9580000000001</v>
      </c>
      <c r="H206" s="206">
        <v>17035.628000000001</v>
      </c>
      <c r="I206" s="206">
        <v>0</v>
      </c>
      <c r="J206" s="8">
        <v>17532.2</v>
      </c>
      <c r="K206" s="9" t="s">
        <v>25</v>
      </c>
      <c r="L206" s="10">
        <v>1</v>
      </c>
      <c r="M206" s="11">
        <v>0</v>
      </c>
      <c r="N206" s="12" t="s">
        <v>29</v>
      </c>
      <c r="O206" s="13">
        <v>1.1299999999999999E-3</v>
      </c>
      <c r="P206" s="9" t="s">
        <v>26</v>
      </c>
      <c r="Q206" s="14" t="s">
        <v>41</v>
      </c>
      <c r="R206" s="10">
        <v>3</v>
      </c>
      <c r="S206" s="15">
        <v>1</v>
      </c>
      <c r="T206" s="15">
        <v>1</v>
      </c>
      <c r="U206" s="16">
        <v>0</v>
      </c>
      <c r="V206" s="17" t="str">
        <f>IF(($U$205+$U$206+$U$207)&lt;50000,"A",IF(($U$205+$U$206+$U$207)&lt;500000,"B",IF(($U$205+$U$206+$U$207)&gt;500000,"C")))</f>
        <v>A</v>
      </c>
      <c r="W206" s="18" t="str">
        <f>IF(($U$205+$U$206+$U$207)&lt;25000,"TAIP",IF(($U$205+$U$206+$U$207)&gt;25000,"NE",))</f>
        <v>TAIP</v>
      </c>
    </row>
    <row r="207" spans="1:23" s="21" customFormat="1" ht="30" customHeight="1" x14ac:dyDescent="0.2">
      <c r="A207" s="128" t="s">
        <v>280</v>
      </c>
      <c r="B207" s="164" t="s">
        <v>231</v>
      </c>
      <c r="C207" s="51" t="s">
        <v>232</v>
      </c>
      <c r="D207" s="5" t="s">
        <v>33</v>
      </c>
      <c r="E207" s="7" t="s">
        <v>284</v>
      </c>
      <c r="F207" s="206">
        <v>94.57</v>
      </c>
      <c r="G207" s="206">
        <v>94.57</v>
      </c>
      <c r="H207" s="206">
        <v>0</v>
      </c>
      <c r="I207" s="206">
        <v>0</v>
      </c>
      <c r="J207" s="8">
        <v>0</v>
      </c>
      <c r="K207" s="9" t="s">
        <v>25</v>
      </c>
      <c r="L207" s="10" t="s">
        <v>29</v>
      </c>
      <c r="M207" s="11">
        <v>73.3</v>
      </c>
      <c r="N207" s="12" t="s">
        <v>29</v>
      </c>
      <c r="O207" s="13">
        <v>41.9</v>
      </c>
      <c r="P207" s="9"/>
      <c r="Q207" s="14" t="s">
        <v>41</v>
      </c>
      <c r="R207" s="10" t="s">
        <v>29</v>
      </c>
      <c r="S207" s="15">
        <v>1</v>
      </c>
      <c r="T207" s="15" t="s">
        <v>24</v>
      </c>
      <c r="U207" s="16">
        <v>0</v>
      </c>
      <c r="V207" s="17" t="str">
        <f>IF(($U$205+$U$206+$U$207)&lt;50000,"A",IF(($U$205+$U$206+$U$207)&lt;500000,"B",IF(($U$205+$U$206+$U$207)&gt;500000,"C")))</f>
        <v>A</v>
      </c>
      <c r="W207" s="18" t="str">
        <f>IF(($U$205+$U$206+$U$207)&lt;25000,"TAIP",IF(($U$205+$U$206+$U$207)&gt;25000,"NE",))</f>
        <v>TAIP</v>
      </c>
    </row>
    <row r="208" spans="1:23" s="21" customFormat="1" ht="30" customHeight="1" x14ac:dyDescent="0.2">
      <c r="A208" s="128" t="s">
        <v>280</v>
      </c>
      <c r="B208" s="165" t="s">
        <v>234</v>
      </c>
      <c r="C208" s="23" t="s">
        <v>235</v>
      </c>
      <c r="D208" s="23" t="s">
        <v>33</v>
      </c>
      <c r="E208" s="24" t="s">
        <v>34</v>
      </c>
      <c r="F208" s="25" t="s">
        <v>24</v>
      </c>
      <c r="G208" s="25" t="s">
        <v>24</v>
      </c>
      <c r="H208" s="25" t="s">
        <v>24</v>
      </c>
      <c r="I208" s="25" t="s">
        <v>24</v>
      </c>
      <c r="J208" s="110">
        <v>781.14099999999996</v>
      </c>
      <c r="K208" s="26" t="s">
        <v>353</v>
      </c>
      <c r="L208" s="27">
        <v>2</v>
      </c>
      <c r="M208" s="28">
        <v>55.23</v>
      </c>
      <c r="N208" s="29" t="s">
        <v>29</v>
      </c>
      <c r="O208" s="30">
        <v>3.3489999999999999E-2</v>
      </c>
      <c r="P208" s="26" t="s">
        <v>294</v>
      </c>
      <c r="Q208" s="29" t="s">
        <v>41</v>
      </c>
      <c r="R208" s="27" t="s">
        <v>29</v>
      </c>
      <c r="S208" s="28">
        <v>1</v>
      </c>
      <c r="T208" s="28" t="s">
        <v>24</v>
      </c>
      <c r="U208" s="110">
        <v>1444.8</v>
      </c>
      <c r="V208" s="31" t="str">
        <f>IF(($U$208+$U$209+$U$210)&lt;50000,"A",IF(($U$208+$U$209+$U$210)&lt;500000,"B",IF(($U$208+$U$209+$U$210)&gt;500000,"C")))</f>
        <v>A</v>
      </c>
      <c r="W208" s="68" t="str">
        <f>IF(($U$208+$U$209+$U$210)&lt;25000,"TAIP",IF(($U$208+$U$209+$U$210)&gt;25000,"NE",))</f>
        <v>TAIP</v>
      </c>
    </row>
    <row r="209" spans="1:23" s="21" customFormat="1" ht="30" customHeight="1" x14ac:dyDescent="0.2">
      <c r="A209" s="128" t="s">
        <v>280</v>
      </c>
      <c r="B209" s="175" t="s">
        <v>234</v>
      </c>
      <c r="C209" s="122" t="s">
        <v>235</v>
      </c>
      <c r="D209" s="122" t="s">
        <v>33</v>
      </c>
      <c r="E209" s="24" t="s">
        <v>47</v>
      </c>
      <c r="F209" s="25" t="s">
        <v>24</v>
      </c>
      <c r="G209" s="25" t="s">
        <v>24</v>
      </c>
      <c r="H209" s="25" t="s">
        <v>24</v>
      </c>
      <c r="I209" s="25" t="s">
        <v>24</v>
      </c>
      <c r="J209" s="110">
        <v>0.40200000000000002</v>
      </c>
      <c r="K209" s="26" t="s">
        <v>25</v>
      </c>
      <c r="L209" s="27">
        <v>2</v>
      </c>
      <c r="M209" s="28">
        <v>77.400000000000006</v>
      </c>
      <c r="N209" s="29" t="s">
        <v>29</v>
      </c>
      <c r="O209" s="30">
        <v>3.8100000000000002E-2</v>
      </c>
      <c r="P209" s="26" t="s">
        <v>26</v>
      </c>
      <c r="Q209" s="29" t="s">
        <v>41</v>
      </c>
      <c r="R209" s="27" t="s">
        <v>29</v>
      </c>
      <c r="S209" s="28">
        <v>1</v>
      </c>
      <c r="T209" s="28" t="s">
        <v>24</v>
      </c>
      <c r="U209" s="110">
        <v>1.2</v>
      </c>
      <c r="V209" s="31" t="str">
        <f>IF(($U$208+$U$209+$U$210)&lt;50000,"A",IF(($U$208+$U$209+$U$210)&lt;500000,"B",IF(($U$208+$U$209+$U$210)&gt;500000,"C")))</f>
        <v>A</v>
      </c>
      <c r="W209" s="68" t="str">
        <f t="shared" ref="W209:W210" si="33">IF(($U$208+$U$209+$U$210)&lt;25000,"TAIP",IF(($U$208+$U$209+$U$210)&gt;25000,"NE",))</f>
        <v>TAIP</v>
      </c>
    </row>
    <row r="210" spans="1:23" s="21" customFormat="1" ht="30" customHeight="1" thickBot="1" x14ac:dyDescent="0.25">
      <c r="A210" s="129" t="s">
        <v>280</v>
      </c>
      <c r="B210" s="183" t="s">
        <v>236</v>
      </c>
      <c r="C210" s="184" t="s">
        <v>235</v>
      </c>
      <c r="D210" s="184" t="s">
        <v>33</v>
      </c>
      <c r="E210" s="92" t="s">
        <v>226</v>
      </c>
      <c r="F210" s="95" t="s">
        <v>24</v>
      </c>
      <c r="G210" s="95" t="s">
        <v>24</v>
      </c>
      <c r="H210" s="95" t="s">
        <v>24</v>
      </c>
      <c r="I210" s="95" t="s">
        <v>24</v>
      </c>
      <c r="J210" s="112">
        <v>10137.52</v>
      </c>
      <c r="K210" s="96" t="s">
        <v>25</v>
      </c>
      <c r="L210" s="93">
        <v>1</v>
      </c>
      <c r="M210" s="97">
        <v>0</v>
      </c>
      <c r="N210" s="98">
        <v>1</v>
      </c>
      <c r="O210" s="99">
        <v>1.5599999999999999E-2</v>
      </c>
      <c r="P210" s="96" t="s">
        <v>26</v>
      </c>
      <c r="Q210" s="98" t="s">
        <v>41</v>
      </c>
      <c r="R210" s="93">
        <v>1</v>
      </c>
      <c r="S210" s="97">
        <v>1</v>
      </c>
      <c r="T210" s="97">
        <v>1</v>
      </c>
      <c r="U210" s="112">
        <v>0</v>
      </c>
      <c r="V210" s="31" t="str">
        <f>IF(($U$208+$U$209+$U$210)&lt;50000,"A",IF(($U$208+$U$209+$U$210)&lt;500000,"B",IF(($U$208+$U$209+$U$210)&gt;500000,"C")))</f>
        <v>A</v>
      </c>
      <c r="W210" s="101" t="str">
        <f t="shared" si="33"/>
        <v>TAIP</v>
      </c>
    </row>
    <row r="211" spans="1:23" s="21" customFormat="1" ht="30" customHeight="1" x14ac:dyDescent="0.2">
      <c r="A211" s="186" t="s">
        <v>285</v>
      </c>
      <c r="B211" s="163" t="s">
        <v>237</v>
      </c>
      <c r="C211" s="106" t="s">
        <v>238</v>
      </c>
      <c r="D211" s="55" t="s">
        <v>33</v>
      </c>
      <c r="E211" s="56" t="s">
        <v>34</v>
      </c>
      <c r="F211" s="205" t="s">
        <v>24</v>
      </c>
      <c r="G211" s="205" t="s">
        <v>24</v>
      </c>
      <c r="H211" s="205" t="s">
        <v>24</v>
      </c>
      <c r="I211" s="205" t="s">
        <v>24</v>
      </c>
      <c r="J211" s="57">
        <v>237.37</v>
      </c>
      <c r="K211" s="58" t="s">
        <v>353</v>
      </c>
      <c r="L211" s="59">
        <v>2</v>
      </c>
      <c r="M211" s="60">
        <v>55.23</v>
      </c>
      <c r="N211" s="61" t="s">
        <v>29</v>
      </c>
      <c r="O211" s="62">
        <v>3.3489999999999999E-2</v>
      </c>
      <c r="P211" s="58" t="s">
        <v>36</v>
      </c>
      <c r="Q211" s="63" t="s">
        <v>37</v>
      </c>
      <c r="R211" s="59" t="s">
        <v>29</v>
      </c>
      <c r="S211" s="64">
        <v>1</v>
      </c>
      <c r="T211" s="64" t="s">
        <v>24</v>
      </c>
      <c r="U211" s="65">
        <v>439.1</v>
      </c>
      <c r="V211" s="66" t="str">
        <f>IF((U211)&lt;50000,"A",IF((U211)&lt;500000,"B",IF((U211)&gt;500000,"C")))</f>
        <v>A</v>
      </c>
      <c r="W211" s="67" t="str">
        <f>IF((U211)&lt;25000,"TAIP",IF((U211)&gt;25000,"NE",))</f>
        <v>TAIP</v>
      </c>
    </row>
    <row r="212" spans="1:23" s="21" customFormat="1" ht="30" customHeight="1" x14ac:dyDescent="0.2">
      <c r="A212" s="3" t="s">
        <v>285</v>
      </c>
      <c r="B212" s="188" t="s">
        <v>239</v>
      </c>
      <c r="C212" s="133" t="s">
        <v>240</v>
      </c>
      <c r="D212" s="41" t="s">
        <v>367</v>
      </c>
      <c r="E212" s="40"/>
      <c r="F212" s="42"/>
      <c r="G212" s="42"/>
      <c r="H212" s="42"/>
      <c r="I212" s="42"/>
      <c r="J212" s="113"/>
      <c r="K212" s="43"/>
      <c r="L212" s="41"/>
      <c r="M212" s="44"/>
      <c r="N212" s="45"/>
      <c r="O212" s="46"/>
      <c r="P212" s="43"/>
      <c r="Q212" s="45"/>
      <c r="R212" s="41"/>
      <c r="S212" s="44"/>
      <c r="T212" s="44"/>
      <c r="U212" s="113"/>
      <c r="V212" s="47" t="str">
        <f>IF((U212)&lt;50000,"A",IF((U212)&lt;500000,"B",IF((U212)&gt;500000,"C")))</f>
        <v>A</v>
      </c>
      <c r="W212" s="105" t="str">
        <f>IF((U212)&lt;25000,"TAIP",IF((U212)&gt;25000,"NE",))</f>
        <v>TAIP</v>
      </c>
    </row>
    <row r="213" spans="1:23" s="21" customFormat="1" ht="30" customHeight="1" x14ac:dyDescent="0.2">
      <c r="A213" s="3" t="s">
        <v>285</v>
      </c>
      <c r="B213" s="164" t="s">
        <v>241</v>
      </c>
      <c r="C213" s="108" t="s">
        <v>242</v>
      </c>
      <c r="D213" s="5" t="s">
        <v>33</v>
      </c>
      <c r="E213" s="7" t="s">
        <v>64</v>
      </c>
      <c r="F213" s="206" t="s">
        <v>24</v>
      </c>
      <c r="G213" s="206" t="s">
        <v>24</v>
      </c>
      <c r="H213" s="206" t="s">
        <v>24</v>
      </c>
      <c r="I213" s="206" t="s">
        <v>24</v>
      </c>
      <c r="J213" s="8">
        <v>13</v>
      </c>
      <c r="K213" s="9" t="s">
        <v>25</v>
      </c>
      <c r="L213" s="10">
        <v>2</v>
      </c>
      <c r="M213" s="11">
        <v>77.599999999999994</v>
      </c>
      <c r="N213" s="12" t="s">
        <v>29</v>
      </c>
      <c r="O213" s="13">
        <v>4.0059999999999998E-2</v>
      </c>
      <c r="P213" s="9" t="s">
        <v>26</v>
      </c>
      <c r="Q213" s="14" t="s">
        <v>41</v>
      </c>
      <c r="R213" s="10">
        <v>1</v>
      </c>
      <c r="S213" s="15">
        <v>1</v>
      </c>
      <c r="T213" s="15" t="s">
        <v>24</v>
      </c>
      <c r="U213" s="16">
        <v>40.4</v>
      </c>
      <c r="V213" s="17" t="str">
        <f>IF(($U$213+$U$214)&lt;50000,"A",IF(($U$213+$U$214)&lt;500000,"B",IF(($U$213+$U$214)&gt;500000,"C")))</f>
        <v>A</v>
      </c>
      <c r="W213" s="18" t="str">
        <f>IF(($U$213+$U$214)&lt;25000,"TAIP",IF(($U$213+$U$214)&gt;25000,"NE",))</f>
        <v>TAIP</v>
      </c>
    </row>
    <row r="214" spans="1:23" s="21" customFormat="1" ht="30" customHeight="1" x14ac:dyDescent="0.2">
      <c r="A214" s="3" t="s">
        <v>285</v>
      </c>
      <c r="B214" s="164" t="s">
        <v>241</v>
      </c>
      <c r="C214" s="51" t="s">
        <v>242</v>
      </c>
      <c r="D214" s="5" t="s">
        <v>33</v>
      </c>
      <c r="E214" s="7" t="s">
        <v>226</v>
      </c>
      <c r="F214" s="206" t="s">
        <v>24</v>
      </c>
      <c r="G214" s="206" t="s">
        <v>24</v>
      </c>
      <c r="H214" s="206" t="s">
        <v>24</v>
      </c>
      <c r="I214" s="206" t="s">
        <v>24</v>
      </c>
      <c r="J214" s="8">
        <v>12506.6</v>
      </c>
      <c r="K214" s="9" t="s">
        <v>353</v>
      </c>
      <c r="L214" s="10">
        <v>1</v>
      </c>
      <c r="M214" s="11">
        <v>0</v>
      </c>
      <c r="N214" s="12" t="s">
        <v>29</v>
      </c>
      <c r="O214" s="13">
        <v>8.2000000000000007E-3</v>
      </c>
      <c r="P214" s="9" t="s">
        <v>36</v>
      </c>
      <c r="Q214" s="14" t="s">
        <v>41</v>
      </c>
      <c r="R214" s="10">
        <v>1</v>
      </c>
      <c r="S214" s="15">
        <v>1</v>
      </c>
      <c r="T214" s="15">
        <v>1</v>
      </c>
      <c r="U214" s="16">
        <v>0</v>
      </c>
      <c r="V214" s="17" t="str">
        <f>IF(($U$213+$U$214)&lt;50000,"A",IF(($U$213+$U$214)&lt;500000,"B",IF(($U$213+$U$214)&gt;500000,"C")))</f>
        <v>A</v>
      </c>
      <c r="W214" s="18" t="str">
        <f>IF(($U$213+$U$214)&lt;25000,"TAIP",IF(($U$213+$U$214)&gt;25000,"NE",))</f>
        <v>TAIP</v>
      </c>
    </row>
    <row r="215" spans="1:23" s="21" customFormat="1" ht="30" customHeight="1" x14ac:dyDescent="0.2">
      <c r="A215" s="3" t="s">
        <v>285</v>
      </c>
      <c r="B215" s="165" t="s">
        <v>243</v>
      </c>
      <c r="C215" s="23" t="s">
        <v>244</v>
      </c>
      <c r="D215" s="23" t="s">
        <v>33</v>
      </c>
      <c r="E215" s="24" t="s">
        <v>34</v>
      </c>
      <c r="F215" s="25" t="s">
        <v>24</v>
      </c>
      <c r="G215" s="25" t="s">
        <v>24</v>
      </c>
      <c r="H215" s="25" t="s">
        <v>24</v>
      </c>
      <c r="I215" s="25" t="s">
        <v>24</v>
      </c>
      <c r="J215" s="109">
        <v>1253.92</v>
      </c>
      <c r="K215" s="26" t="s">
        <v>353</v>
      </c>
      <c r="L215" s="27">
        <v>2</v>
      </c>
      <c r="M215" s="28">
        <v>55.186999999999998</v>
      </c>
      <c r="N215" s="29">
        <v>3</v>
      </c>
      <c r="O215" s="30">
        <v>3.3759999999999998E-2</v>
      </c>
      <c r="P215" s="26" t="s">
        <v>294</v>
      </c>
      <c r="Q215" s="29" t="s">
        <v>41</v>
      </c>
      <c r="R215" s="27">
        <v>3</v>
      </c>
      <c r="S215" s="28">
        <v>1</v>
      </c>
      <c r="T215" s="28" t="s">
        <v>24</v>
      </c>
      <c r="U215" s="110">
        <v>2336</v>
      </c>
      <c r="V215" s="31" t="str">
        <f>IF(($U$215+$U$216+$U$217)&lt;50000,"A",IF(($U$215+$U$216+$U$217)&lt;500000,"B",IF(($U$215+$U$216+$U$217)&gt;500000,"C")))</f>
        <v>A</v>
      </c>
      <c r="W215" s="68" t="str">
        <f>IF(($U$215+$U$216+$U$217)&lt;25000,"TAIP",IF(($U$215+$U$216+$U$217)&gt;25000,"NE",))</f>
        <v>TAIP</v>
      </c>
    </row>
    <row r="216" spans="1:23" s="21" customFormat="1" ht="30" customHeight="1" x14ac:dyDescent="0.2">
      <c r="A216" s="3" t="s">
        <v>285</v>
      </c>
      <c r="B216" s="175" t="s">
        <v>243</v>
      </c>
      <c r="C216" s="122" t="s">
        <v>244</v>
      </c>
      <c r="D216" s="122" t="s">
        <v>33</v>
      </c>
      <c r="E216" s="24" t="s">
        <v>64</v>
      </c>
      <c r="F216" s="25" t="s">
        <v>24</v>
      </c>
      <c r="G216" s="25" t="s">
        <v>24</v>
      </c>
      <c r="H216" s="25" t="s">
        <v>24</v>
      </c>
      <c r="I216" s="25" t="s">
        <v>24</v>
      </c>
      <c r="J216" s="109">
        <v>408.09399999999999</v>
      </c>
      <c r="K216" s="26" t="s">
        <v>25</v>
      </c>
      <c r="L216" s="27">
        <v>2</v>
      </c>
      <c r="M216" s="28">
        <v>77.599999999999994</v>
      </c>
      <c r="N216" s="29" t="s">
        <v>29</v>
      </c>
      <c r="O216" s="30">
        <v>4.0059999999999998E-2</v>
      </c>
      <c r="P216" s="26" t="s">
        <v>26</v>
      </c>
      <c r="Q216" s="29" t="s">
        <v>41</v>
      </c>
      <c r="R216" s="27" t="s">
        <v>29</v>
      </c>
      <c r="S216" s="28">
        <v>1</v>
      </c>
      <c r="T216" s="28">
        <v>1</v>
      </c>
      <c r="U216" s="110">
        <v>1269</v>
      </c>
      <c r="V216" s="31" t="str">
        <f>IF(($U$215+$U$216+$U$217)&lt;50000,"A",IF(($U$215+$U$216+$U$217)&lt;500000,"B",IF(($U$215+$U$216+$U$217)&gt;500000,"C")))</f>
        <v>A</v>
      </c>
      <c r="W216" s="68" t="str">
        <f>IF(($U$215+$U$216+$U$217)&lt;25000,"TAIP",IF(($U$215+$U$216+$U$217)&gt;25000,"NE",))</f>
        <v>TAIP</v>
      </c>
    </row>
    <row r="217" spans="1:23" s="21" customFormat="1" ht="30" customHeight="1" x14ac:dyDescent="0.2">
      <c r="A217" s="3" t="s">
        <v>285</v>
      </c>
      <c r="B217" s="166" t="s">
        <v>243</v>
      </c>
      <c r="C217" s="34" t="s">
        <v>244</v>
      </c>
      <c r="D217" s="34" t="s">
        <v>33</v>
      </c>
      <c r="E217" s="24" t="s">
        <v>28</v>
      </c>
      <c r="F217" s="25" t="s">
        <v>24</v>
      </c>
      <c r="G217" s="25" t="s">
        <v>24</v>
      </c>
      <c r="H217" s="25" t="s">
        <v>24</v>
      </c>
      <c r="I217" s="25" t="s">
        <v>24</v>
      </c>
      <c r="J217" s="110">
        <v>56389.62</v>
      </c>
      <c r="K217" s="26" t="s">
        <v>25</v>
      </c>
      <c r="L217" s="27">
        <v>1</v>
      </c>
      <c r="M217" s="28">
        <v>0</v>
      </c>
      <c r="N217" s="29" t="s">
        <v>29</v>
      </c>
      <c r="O217" s="30">
        <v>1.5599999999999999E-2</v>
      </c>
      <c r="P217" s="26" t="s">
        <v>26</v>
      </c>
      <c r="Q217" s="29" t="s">
        <v>41</v>
      </c>
      <c r="R217" s="27" t="s">
        <v>29</v>
      </c>
      <c r="S217" s="28">
        <v>1</v>
      </c>
      <c r="T217" s="28">
        <v>1</v>
      </c>
      <c r="U217" s="110">
        <v>0</v>
      </c>
      <c r="V217" s="31" t="str">
        <f>IF(($U$215+$U$216+$U$217)&lt;50000,"A",IF(($U$215+$U$216+$U$217)&lt;500000,"B",IF(($U$215+$U$216+$U$217)&gt;500000,"C")))</f>
        <v>A</v>
      </c>
      <c r="W217" s="68" t="str">
        <f>IF(($U$215+$U$216+$U$217)&lt;25000,"TAIP",IF(($U$215+$U$216+$U$217)&gt;25000,"NE",))</f>
        <v>TAIP</v>
      </c>
    </row>
    <row r="218" spans="1:23" s="21" customFormat="1" ht="30" customHeight="1" x14ac:dyDescent="0.2">
      <c r="A218" s="3" t="s">
        <v>285</v>
      </c>
      <c r="B218" s="164" t="s">
        <v>245</v>
      </c>
      <c r="C218" s="108" t="s">
        <v>246</v>
      </c>
      <c r="D218" s="5" t="s">
        <v>33</v>
      </c>
      <c r="E218" s="7" t="s">
        <v>64</v>
      </c>
      <c r="F218" s="206" t="s">
        <v>24</v>
      </c>
      <c r="G218" s="206" t="s">
        <v>24</v>
      </c>
      <c r="H218" s="206" t="s">
        <v>24</v>
      </c>
      <c r="I218" s="206" t="s">
        <v>24</v>
      </c>
      <c r="J218" s="8">
        <v>0</v>
      </c>
      <c r="K218" s="9" t="s">
        <v>25</v>
      </c>
      <c r="L218" s="10">
        <v>2</v>
      </c>
      <c r="M218" s="11">
        <v>77.599999999999994</v>
      </c>
      <c r="N218" s="12" t="s">
        <v>29</v>
      </c>
      <c r="O218" s="13">
        <v>4.0059999999999998E-2</v>
      </c>
      <c r="P218" s="9" t="s">
        <v>26</v>
      </c>
      <c r="Q218" s="14" t="s">
        <v>41</v>
      </c>
      <c r="R218" s="10" t="s">
        <v>29</v>
      </c>
      <c r="S218" s="15">
        <v>1</v>
      </c>
      <c r="T218" s="15" t="s">
        <v>24</v>
      </c>
      <c r="U218" s="16">
        <v>0</v>
      </c>
      <c r="V218" s="17" t="str">
        <f>IF(($U$218+$U$219+$U$220)&lt;50000,"A",IF(($U$218+$U$219+$U$220)&lt;500000,"B",IF(($U$218+$U$219+$U$220)&gt;500000,"C")))</f>
        <v>A</v>
      </c>
      <c r="W218" s="18" t="str">
        <f>IF(($U$218+$U$219+$U$220)&lt;25000,"TAIP",IF(($U$218+$U$219+$U$220)&gt;25000,"NE",))</f>
        <v>TAIP</v>
      </c>
    </row>
    <row r="219" spans="1:23" s="21" customFormat="1" ht="30" customHeight="1" x14ac:dyDescent="0.2">
      <c r="A219" s="3" t="s">
        <v>285</v>
      </c>
      <c r="B219" s="164" t="s">
        <v>245</v>
      </c>
      <c r="C219" s="107" t="s">
        <v>246</v>
      </c>
      <c r="D219" s="5" t="s">
        <v>33</v>
      </c>
      <c r="E219" s="7" t="s">
        <v>47</v>
      </c>
      <c r="F219" s="206" t="s">
        <v>24</v>
      </c>
      <c r="G219" s="206" t="s">
        <v>24</v>
      </c>
      <c r="H219" s="206" t="s">
        <v>24</v>
      </c>
      <c r="I219" s="206" t="s">
        <v>24</v>
      </c>
      <c r="J219" s="8">
        <v>92.231999999999999</v>
      </c>
      <c r="K219" s="9" t="s">
        <v>25</v>
      </c>
      <c r="L219" s="10">
        <v>2</v>
      </c>
      <c r="M219" s="11">
        <v>77.400000000000006</v>
      </c>
      <c r="N219" s="12" t="s">
        <v>29</v>
      </c>
      <c r="O219" s="13">
        <v>3.857E-2</v>
      </c>
      <c r="P219" s="9" t="s">
        <v>26</v>
      </c>
      <c r="Q219" s="14" t="s">
        <v>41</v>
      </c>
      <c r="R219" s="10" t="s">
        <v>29</v>
      </c>
      <c r="S219" s="15">
        <v>1</v>
      </c>
      <c r="T219" s="15" t="s">
        <v>24</v>
      </c>
      <c r="U219" s="16">
        <v>275.3</v>
      </c>
      <c r="V219" s="17" t="str">
        <f t="shared" ref="V219:V220" si="34">IF(($U$218+$U$219+$U$220)&lt;50000,"A",IF(($U$218+$U$219+$U$220)&lt;500000,"B",IF(($U$218+$U$219+$U$220)&gt;500000,"C")))</f>
        <v>A</v>
      </c>
      <c r="W219" s="18" t="str">
        <f>IF(($U$218+$U$219+$U$220)&lt;25000,"TAIP",IF(($U$218+$U$219+$U$220)&gt;25000,"NE",))</f>
        <v>TAIP</v>
      </c>
    </row>
    <row r="220" spans="1:23" s="21" customFormat="1" ht="30" customHeight="1" x14ac:dyDescent="0.2">
      <c r="A220" s="3" t="s">
        <v>285</v>
      </c>
      <c r="B220" s="164" t="s">
        <v>245</v>
      </c>
      <c r="C220" s="51" t="s">
        <v>246</v>
      </c>
      <c r="D220" s="5" t="s">
        <v>33</v>
      </c>
      <c r="E220" s="7" t="s">
        <v>28</v>
      </c>
      <c r="F220" s="206" t="s">
        <v>24</v>
      </c>
      <c r="G220" s="206" t="s">
        <v>24</v>
      </c>
      <c r="H220" s="206" t="s">
        <v>24</v>
      </c>
      <c r="I220" s="206" t="s">
        <v>24</v>
      </c>
      <c r="J220" s="8">
        <v>11520.300999999999</v>
      </c>
      <c r="K220" s="9" t="s">
        <v>25</v>
      </c>
      <c r="L220" s="10">
        <v>2</v>
      </c>
      <c r="M220" s="11">
        <v>0</v>
      </c>
      <c r="N220" s="12" t="s">
        <v>29</v>
      </c>
      <c r="O220" s="13">
        <v>1.5599999999999999E-2</v>
      </c>
      <c r="P220" s="9" t="s">
        <v>26</v>
      </c>
      <c r="Q220" s="14" t="s">
        <v>41</v>
      </c>
      <c r="R220" s="10" t="s">
        <v>38</v>
      </c>
      <c r="S220" s="15">
        <v>1</v>
      </c>
      <c r="T220" s="15">
        <v>1</v>
      </c>
      <c r="U220" s="16">
        <v>0</v>
      </c>
      <c r="V220" s="17" t="str">
        <f t="shared" si="34"/>
        <v>A</v>
      </c>
      <c r="W220" s="18" t="str">
        <f>IF(($U$218+$U$219+$U$220)&lt;25000,"TAIP",IF(($U$218+$U$219+$U$220)&gt;25000,"NE",))</f>
        <v>TAIP</v>
      </c>
    </row>
    <row r="221" spans="1:23" s="21" customFormat="1" ht="30" customHeight="1" x14ac:dyDescent="0.2">
      <c r="A221" s="3" t="s">
        <v>285</v>
      </c>
      <c r="B221" s="165" t="s">
        <v>247</v>
      </c>
      <c r="C221" s="22" t="s">
        <v>248</v>
      </c>
      <c r="D221" s="23" t="s">
        <v>33</v>
      </c>
      <c r="E221" s="24" t="s">
        <v>34</v>
      </c>
      <c r="F221" s="25" t="s">
        <v>24</v>
      </c>
      <c r="G221" s="25" t="s">
        <v>24</v>
      </c>
      <c r="H221" s="25" t="s">
        <v>24</v>
      </c>
      <c r="I221" s="25" t="s">
        <v>24</v>
      </c>
      <c r="J221" s="110">
        <v>19227.773000000001</v>
      </c>
      <c r="K221" s="26" t="s">
        <v>353</v>
      </c>
      <c r="L221" s="27">
        <v>4</v>
      </c>
      <c r="M221" s="28">
        <v>55.23</v>
      </c>
      <c r="N221" s="29" t="s">
        <v>29</v>
      </c>
      <c r="O221" s="30">
        <v>3.3489999999999999E-2</v>
      </c>
      <c r="P221" s="26" t="s">
        <v>294</v>
      </c>
      <c r="Q221" s="29" t="s">
        <v>41</v>
      </c>
      <c r="R221" s="27" t="s">
        <v>29</v>
      </c>
      <c r="S221" s="28">
        <v>1</v>
      </c>
      <c r="T221" s="28" t="s">
        <v>24</v>
      </c>
      <c r="U221" s="110">
        <v>35564.699999999997</v>
      </c>
      <c r="V221" s="31" t="str">
        <f>IF(($U$221+$U$222+$U$223)&lt;50000,"A",IF(($U$221+$U$222+$U$223)&lt;500000,"B",IF(($U$221+$U$222+$U$223)&gt;500000,"C")))</f>
        <v>A</v>
      </c>
      <c r="W221" s="68" t="str">
        <f>IF(($U$221+$U$222+$U$223)&lt;25000,"TAIP",IF(($U$221+$U$222+$U$223)&gt;25000,"NE",))</f>
        <v>NE</v>
      </c>
    </row>
    <row r="222" spans="1:23" s="21" customFormat="1" ht="30" customHeight="1" x14ac:dyDescent="0.2">
      <c r="A222" s="3" t="s">
        <v>285</v>
      </c>
      <c r="B222" s="175" t="s">
        <v>247</v>
      </c>
      <c r="C222" s="121" t="s">
        <v>248</v>
      </c>
      <c r="D222" s="122" t="s">
        <v>33</v>
      </c>
      <c r="E222" s="24" t="s">
        <v>212</v>
      </c>
      <c r="F222" s="25">
        <v>5284.0569999999998</v>
      </c>
      <c r="G222" s="25">
        <v>5284.0569999999998</v>
      </c>
      <c r="H222" s="25">
        <v>0</v>
      </c>
      <c r="I222" s="25">
        <v>0</v>
      </c>
      <c r="J222" s="110">
        <v>0</v>
      </c>
      <c r="K222" s="26" t="s">
        <v>25</v>
      </c>
      <c r="L222" s="27">
        <v>4</v>
      </c>
      <c r="M222" s="28">
        <v>72.89</v>
      </c>
      <c r="N222" s="29" t="s">
        <v>29</v>
      </c>
      <c r="O222" s="30">
        <v>4.3069999999999997E-2</v>
      </c>
      <c r="P222" s="26" t="s">
        <v>26</v>
      </c>
      <c r="Q222" s="29" t="s">
        <v>41</v>
      </c>
      <c r="R222" s="27" t="s">
        <v>29</v>
      </c>
      <c r="S222" s="28">
        <v>1</v>
      </c>
      <c r="T222" s="28" t="s">
        <v>24</v>
      </c>
      <c r="U222" s="110">
        <v>0</v>
      </c>
      <c r="V222" s="31" t="str">
        <f>IF(($U$221+$U$222+$U$223)&lt;50000,"A",IF(($U$221+$U$222+$U$223)&lt;500000,"B",IF(($U$221+$U$222+$U$223)&gt;500000,"C")))</f>
        <v>A</v>
      </c>
      <c r="W222" s="68" t="str">
        <f>IF(($U$221+$U$222+$U$223)&lt;25000,"TAIP",IF(($U$221+$U$222+$U$223)&gt;25000,"NE",))</f>
        <v>NE</v>
      </c>
    </row>
    <row r="223" spans="1:23" s="21" customFormat="1" ht="30" customHeight="1" x14ac:dyDescent="0.2">
      <c r="A223" s="3" t="s">
        <v>285</v>
      </c>
      <c r="B223" s="166" t="s">
        <v>247</v>
      </c>
      <c r="C223" s="33" t="s">
        <v>248</v>
      </c>
      <c r="D223" s="34" t="s">
        <v>33</v>
      </c>
      <c r="E223" s="24" t="s">
        <v>28</v>
      </c>
      <c r="F223" s="25">
        <v>194.3</v>
      </c>
      <c r="G223" s="25">
        <v>31601.16</v>
      </c>
      <c r="H223" s="25">
        <v>31406.86</v>
      </c>
      <c r="I223" s="25">
        <v>0</v>
      </c>
      <c r="J223" s="110">
        <v>30539.61</v>
      </c>
      <c r="K223" s="26" t="s">
        <v>25</v>
      </c>
      <c r="L223" s="27">
        <v>4</v>
      </c>
      <c r="M223" s="28">
        <v>0</v>
      </c>
      <c r="N223" s="29" t="s">
        <v>29</v>
      </c>
      <c r="O223" s="30">
        <v>0.1099</v>
      </c>
      <c r="P223" s="26" t="s">
        <v>26</v>
      </c>
      <c r="Q223" s="29" t="s">
        <v>41</v>
      </c>
      <c r="R223" s="27" t="s">
        <v>29</v>
      </c>
      <c r="S223" s="28">
        <v>1</v>
      </c>
      <c r="T223" s="28" t="s">
        <v>24</v>
      </c>
      <c r="U223" s="110">
        <v>0</v>
      </c>
      <c r="V223" s="31" t="str">
        <f>IF(($U$221+$U$222+$U$223)&lt;50000,"A",IF(($U$221+$U$222+$U$223)&lt;500000,"B",IF(($U$221+$U$222+$U$223)&gt;500000,"C")))</f>
        <v>A</v>
      </c>
      <c r="W223" s="68" t="str">
        <f>IF(($U$221+$U$222+$U$223)&lt;25000,"TAIP",IF(($U$221+$U$222+$U$223)&gt;25000,"NE",))</f>
        <v>NE</v>
      </c>
    </row>
    <row r="224" spans="1:23" s="21" customFormat="1" ht="30" customHeight="1" x14ac:dyDescent="0.2">
      <c r="A224" s="3" t="s">
        <v>285</v>
      </c>
      <c r="B224" s="164" t="s">
        <v>249</v>
      </c>
      <c r="C224" s="108" t="s">
        <v>250</v>
      </c>
      <c r="D224" s="5" t="s">
        <v>33</v>
      </c>
      <c r="E224" s="7" t="s">
        <v>34</v>
      </c>
      <c r="F224" s="206" t="s">
        <v>24</v>
      </c>
      <c r="G224" s="206" t="s">
        <v>24</v>
      </c>
      <c r="H224" s="206" t="s">
        <v>24</v>
      </c>
      <c r="I224" s="206" t="s">
        <v>24</v>
      </c>
      <c r="J224" s="8">
        <v>2675.69</v>
      </c>
      <c r="K224" s="9" t="s">
        <v>353</v>
      </c>
      <c r="L224" s="10">
        <v>2</v>
      </c>
      <c r="M224" s="11">
        <v>55.23</v>
      </c>
      <c r="N224" s="12" t="s">
        <v>29</v>
      </c>
      <c r="O224" s="13">
        <v>3.3489999999999999E-2</v>
      </c>
      <c r="P224" s="9" t="s">
        <v>36</v>
      </c>
      <c r="Q224" s="14" t="s">
        <v>41</v>
      </c>
      <c r="R224" s="10" t="s">
        <v>29</v>
      </c>
      <c r="S224" s="15">
        <v>1</v>
      </c>
      <c r="T224" s="15" t="s">
        <v>24</v>
      </c>
      <c r="U224" s="16">
        <v>4949.1000000000004</v>
      </c>
      <c r="V224" s="17" t="str">
        <f>IF(($U$224+$U$225)&lt;50000,"A",IF(($U$224+$U$225)&lt;500000,"B",IF(($U$224+$U$225)&gt;500000,"C")))</f>
        <v>A</v>
      </c>
      <c r="W224" s="18" t="str">
        <f>IF(($U$224+$U$225)&lt;25000,"TAIP",IF(($U$224+$U$225)&gt;25000,"NE",))</f>
        <v>TAIP</v>
      </c>
    </row>
    <row r="225" spans="1:23" s="21" customFormat="1" ht="30" customHeight="1" thickBot="1" x14ac:dyDescent="0.25">
      <c r="A225" s="187" t="s">
        <v>285</v>
      </c>
      <c r="B225" s="171" t="s">
        <v>251</v>
      </c>
      <c r="C225" s="134" t="s">
        <v>250</v>
      </c>
      <c r="D225" s="69" t="s">
        <v>33</v>
      </c>
      <c r="E225" s="70" t="s">
        <v>286</v>
      </c>
      <c r="F225" s="207" t="s">
        <v>24</v>
      </c>
      <c r="G225" s="207" t="s">
        <v>24</v>
      </c>
      <c r="H225" s="207" t="s">
        <v>24</v>
      </c>
      <c r="I225" s="207" t="s">
        <v>24</v>
      </c>
      <c r="J225" s="71">
        <v>21.77</v>
      </c>
      <c r="K225" s="72" t="s">
        <v>25</v>
      </c>
      <c r="L225" s="73" t="s">
        <v>29</v>
      </c>
      <c r="M225" s="74">
        <v>72.89</v>
      </c>
      <c r="N225" s="75" t="s">
        <v>29</v>
      </c>
      <c r="O225" s="76">
        <v>4.3069999999999997E-2</v>
      </c>
      <c r="P225" s="72" t="s">
        <v>26</v>
      </c>
      <c r="Q225" s="77" t="s">
        <v>41</v>
      </c>
      <c r="R225" s="73" t="s">
        <v>29</v>
      </c>
      <c r="S225" s="78">
        <v>1</v>
      </c>
      <c r="T225" s="78" t="s">
        <v>24</v>
      </c>
      <c r="U225" s="79">
        <v>68.3</v>
      </c>
      <c r="V225" s="80" t="str">
        <f>IF(($U$224+$U$225)&lt;50000,"A",IF(($U$224+$U$225)&lt;500000,"B",IF(($U$224+$U$225)&gt;500000,"C")))</f>
        <v>A</v>
      </c>
      <c r="W225" s="81" t="str">
        <f>IF(($U$224+$U$225)&lt;25000,"TAIP",IF(($U$224+$U$225)&gt;25000,"NE",))</f>
        <v>TAIP</v>
      </c>
    </row>
    <row r="226" spans="1:23" s="21" customFormat="1" ht="30" customHeight="1" x14ac:dyDescent="0.2">
      <c r="A226" s="130" t="s">
        <v>290</v>
      </c>
      <c r="B226" s="173" t="s">
        <v>252</v>
      </c>
      <c r="C226" s="189" t="s">
        <v>253</v>
      </c>
      <c r="D226" s="174" t="s">
        <v>33</v>
      </c>
      <c r="E226" s="82" t="s">
        <v>34</v>
      </c>
      <c r="F226" s="85" t="s">
        <v>24</v>
      </c>
      <c r="G226" s="85" t="s">
        <v>24</v>
      </c>
      <c r="H226" s="85" t="s">
        <v>24</v>
      </c>
      <c r="I226" s="85" t="s">
        <v>24</v>
      </c>
      <c r="J226" s="212">
        <v>5479.9449999999997</v>
      </c>
      <c r="K226" s="86" t="s">
        <v>353</v>
      </c>
      <c r="L226" s="83">
        <v>2</v>
      </c>
      <c r="M226" s="87">
        <v>55.200699999999998</v>
      </c>
      <c r="N226" s="88">
        <v>3</v>
      </c>
      <c r="O226" s="89">
        <v>3.3744999999999997E-2</v>
      </c>
      <c r="P226" s="86" t="s">
        <v>297</v>
      </c>
      <c r="Q226" s="88" t="s">
        <v>41</v>
      </c>
      <c r="R226" s="83">
        <v>3</v>
      </c>
      <c r="S226" s="87">
        <v>1</v>
      </c>
      <c r="T226" s="87" t="s">
        <v>24</v>
      </c>
      <c r="U226" s="111">
        <v>10207.799999999999</v>
      </c>
      <c r="V226" s="90" t="str">
        <f>IF(($U$226+$U$227)&lt;50000,"A",IF(($U$226+$U$227)&lt;500000,"B",IF(($U$226+$U$227)&gt;500000,"C")))</f>
        <v>A</v>
      </c>
      <c r="W226" s="91" t="str">
        <f>IF(($U$226+$U$227)&lt;25000,"TAIP",IF(($U$226+$U$227)&gt;25000,"NE",))</f>
        <v>TAIP</v>
      </c>
    </row>
    <row r="227" spans="1:23" s="21" customFormat="1" ht="30" customHeight="1" x14ac:dyDescent="0.2">
      <c r="A227" s="4" t="s">
        <v>290</v>
      </c>
      <c r="B227" s="166" t="s">
        <v>252</v>
      </c>
      <c r="C227" s="33" t="s">
        <v>253</v>
      </c>
      <c r="D227" s="34" t="s">
        <v>33</v>
      </c>
      <c r="E227" s="24" t="s">
        <v>64</v>
      </c>
      <c r="F227" s="25" t="s">
        <v>24</v>
      </c>
      <c r="G227" s="25" t="s">
        <v>24</v>
      </c>
      <c r="H227" s="25" t="s">
        <v>24</v>
      </c>
      <c r="I227" s="25" t="s">
        <v>24</v>
      </c>
      <c r="J227" s="210">
        <v>136.74</v>
      </c>
      <c r="K227" s="26" t="s">
        <v>25</v>
      </c>
      <c r="L227" s="27">
        <v>2</v>
      </c>
      <c r="M227" s="28">
        <v>77.599999999999994</v>
      </c>
      <c r="N227" s="29" t="s">
        <v>29</v>
      </c>
      <c r="O227" s="30">
        <v>4.0059999999999998E-2</v>
      </c>
      <c r="P227" s="26" t="s">
        <v>26</v>
      </c>
      <c r="Q227" s="29" t="s">
        <v>41</v>
      </c>
      <c r="R227" s="27" t="s">
        <v>29</v>
      </c>
      <c r="S227" s="28">
        <v>1</v>
      </c>
      <c r="T227" s="28" t="s">
        <v>24</v>
      </c>
      <c r="U227" s="110">
        <v>425.1</v>
      </c>
      <c r="V227" s="31" t="str">
        <f>IF(($U$226+$U$227)&lt;50000,"A",IF(($U$226+$U$227)&lt;500000,"B",IF(($U$226+$U$227)&gt;500000,"C")))</f>
        <v>A</v>
      </c>
      <c r="W227" s="68" t="str">
        <f>IF(($U$226+$U$227)&lt;25000,"TAIP",IF(($U$226+$U$227)&gt;25000,"NE",))</f>
        <v>TAIP</v>
      </c>
    </row>
    <row r="228" spans="1:23" s="21" customFormat="1" ht="30" customHeight="1" x14ac:dyDescent="0.2">
      <c r="A228" s="4" t="s">
        <v>290</v>
      </c>
      <c r="B228" s="164" t="s">
        <v>254</v>
      </c>
      <c r="C228" s="108" t="s">
        <v>255</v>
      </c>
      <c r="D228" s="5" t="s">
        <v>33</v>
      </c>
      <c r="E228" s="7" t="s">
        <v>34</v>
      </c>
      <c r="F228" s="206" t="s">
        <v>24</v>
      </c>
      <c r="G228" s="206" t="s">
        <v>24</v>
      </c>
      <c r="H228" s="206" t="s">
        <v>24</v>
      </c>
      <c r="I228" s="206" t="s">
        <v>24</v>
      </c>
      <c r="J228" s="8">
        <v>9049.5920000000006</v>
      </c>
      <c r="K228" s="9" t="s">
        <v>353</v>
      </c>
      <c r="L228" s="10">
        <v>2</v>
      </c>
      <c r="M228" s="11">
        <v>55.159199999999998</v>
      </c>
      <c r="N228" s="12">
        <v>3</v>
      </c>
      <c r="O228" s="13">
        <v>3.3703999999999998E-2</v>
      </c>
      <c r="P228" s="9" t="s">
        <v>294</v>
      </c>
      <c r="Q228" s="14" t="s">
        <v>41</v>
      </c>
      <c r="R228" s="10">
        <v>3</v>
      </c>
      <c r="S228" s="15">
        <v>1</v>
      </c>
      <c r="T228" s="15" t="s">
        <v>24</v>
      </c>
      <c r="U228" s="16">
        <v>16824</v>
      </c>
      <c r="V228" s="17" t="str">
        <f>IF(($U$228+$U$229+$U$230+$U$231+$U$232)&lt;50000,"A",IF(($U$228+$U$229+$U$230+$U$231+$U$232)&lt;500000,"B",IF(($U$228+$U$229+$U$230+$U$231+$U$232)&gt;500000,"C")))</f>
        <v>A</v>
      </c>
      <c r="W228" s="18" t="str">
        <f>IF(($U$228+$U$229+$U$230+$U$231+$U$232)&lt;25000,"TAIP",IF(($U$228+$U$229+$U$230+$U$231+$U$232)&gt;25000,"NE",))</f>
        <v>NE</v>
      </c>
    </row>
    <row r="229" spans="1:23" s="21" customFormat="1" ht="30" customHeight="1" x14ac:dyDescent="0.2">
      <c r="A229" s="4" t="s">
        <v>290</v>
      </c>
      <c r="B229" s="164" t="s">
        <v>254</v>
      </c>
      <c r="C229" s="107" t="s">
        <v>255</v>
      </c>
      <c r="D229" s="5" t="s">
        <v>33</v>
      </c>
      <c r="E229" s="7" t="s">
        <v>34</v>
      </c>
      <c r="F229" s="206" t="s">
        <v>24</v>
      </c>
      <c r="G229" s="206" t="s">
        <v>24</v>
      </c>
      <c r="H229" s="206" t="s">
        <v>24</v>
      </c>
      <c r="I229" s="206" t="s">
        <v>24</v>
      </c>
      <c r="J229" s="8">
        <v>6792.2160000000003</v>
      </c>
      <c r="K229" s="9" t="s">
        <v>353</v>
      </c>
      <c r="L229" s="10">
        <v>2</v>
      </c>
      <c r="M229" s="11">
        <v>55.23</v>
      </c>
      <c r="N229" s="12" t="s">
        <v>29</v>
      </c>
      <c r="O229" s="13">
        <v>3.3489999999999999E-2</v>
      </c>
      <c r="P229" s="9" t="s">
        <v>294</v>
      </c>
      <c r="Q229" s="14" t="s">
        <v>41</v>
      </c>
      <c r="R229" s="10" t="s">
        <v>29</v>
      </c>
      <c r="S229" s="15">
        <v>1</v>
      </c>
      <c r="T229" s="15" t="s">
        <v>24</v>
      </c>
      <c r="U229" s="16">
        <v>12563.2</v>
      </c>
      <c r="V229" s="17" t="str">
        <f t="shared" ref="V229:V232" si="35">IF(($U$228+$U$229+$U$230+$U$231+$U$232)&lt;50000,"A",IF(($U$228+$U$229+$U$230+$U$231+$U$232)&lt;500000,"B",IF(($U$228+$U$229+$U$230+$U$231+$U$232)&gt;500000,"C")))</f>
        <v>A</v>
      </c>
      <c r="W229" s="18" t="str">
        <f t="shared" ref="W229:W232" si="36">IF(($U$228+$U$229+$U$230+$U$231+$U$232)&lt;25000,"TAIP",IF(($U$228+$U$229+$U$230+$U$231+$U$232)&gt;25000,"NE",))</f>
        <v>NE</v>
      </c>
    </row>
    <row r="230" spans="1:23" s="21" customFormat="1" ht="30" customHeight="1" x14ac:dyDescent="0.2">
      <c r="A230" s="4" t="s">
        <v>290</v>
      </c>
      <c r="B230" s="164" t="s">
        <v>254</v>
      </c>
      <c r="C230" s="107" t="s">
        <v>255</v>
      </c>
      <c r="D230" s="5" t="s">
        <v>33</v>
      </c>
      <c r="E230" s="7" t="s">
        <v>64</v>
      </c>
      <c r="F230" s="206" t="s">
        <v>24</v>
      </c>
      <c r="G230" s="206" t="s">
        <v>24</v>
      </c>
      <c r="H230" s="206" t="s">
        <v>24</v>
      </c>
      <c r="I230" s="206" t="s">
        <v>24</v>
      </c>
      <c r="J230" s="8">
        <v>1.1000000000000001</v>
      </c>
      <c r="K230" s="9" t="s">
        <v>25</v>
      </c>
      <c r="L230" s="10">
        <v>2</v>
      </c>
      <c r="M230" s="11">
        <v>77.599999999999994</v>
      </c>
      <c r="N230" s="12" t="s">
        <v>29</v>
      </c>
      <c r="O230" s="13">
        <v>4.0059999999999998E-2</v>
      </c>
      <c r="P230" s="9" t="s">
        <v>26</v>
      </c>
      <c r="Q230" s="14" t="s">
        <v>41</v>
      </c>
      <c r="R230" s="10" t="s">
        <v>29</v>
      </c>
      <c r="S230" s="15">
        <v>1</v>
      </c>
      <c r="T230" s="15" t="s">
        <v>24</v>
      </c>
      <c r="U230" s="16">
        <v>3.4</v>
      </c>
      <c r="V230" s="17" t="str">
        <f t="shared" si="35"/>
        <v>A</v>
      </c>
      <c r="W230" s="18" t="str">
        <f t="shared" si="36"/>
        <v>NE</v>
      </c>
    </row>
    <row r="231" spans="1:23" s="21" customFormat="1" ht="30" customHeight="1" x14ac:dyDescent="0.2">
      <c r="A231" s="4" t="s">
        <v>290</v>
      </c>
      <c r="B231" s="164" t="s">
        <v>254</v>
      </c>
      <c r="C231" s="107" t="s">
        <v>255</v>
      </c>
      <c r="D231" s="5" t="s">
        <v>33</v>
      </c>
      <c r="E231" s="7" t="s">
        <v>28</v>
      </c>
      <c r="F231" s="206" t="s">
        <v>24</v>
      </c>
      <c r="G231" s="206" t="s">
        <v>24</v>
      </c>
      <c r="H231" s="206" t="s">
        <v>24</v>
      </c>
      <c r="I231" s="206" t="s">
        <v>24</v>
      </c>
      <c r="J231" s="8">
        <v>46529.150999999998</v>
      </c>
      <c r="K231" s="9" t="s">
        <v>25</v>
      </c>
      <c r="L231" s="10">
        <v>2</v>
      </c>
      <c r="M231" s="11">
        <v>0</v>
      </c>
      <c r="N231" s="12" t="s">
        <v>29</v>
      </c>
      <c r="O231" s="13">
        <v>1.5599999999999999E-2</v>
      </c>
      <c r="P231" s="9" t="s">
        <v>26</v>
      </c>
      <c r="Q231" s="14" t="s">
        <v>41</v>
      </c>
      <c r="R231" s="10" t="s">
        <v>29</v>
      </c>
      <c r="S231" s="15">
        <v>1</v>
      </c>
      <c r="T231" s="15">
        <v>1</v>
      </c>
      <c r="U231" s="16">
        <v>0</v>
      </c>
      <c r="V231" s="17" t="str">
        <f t="shared" si="35"/>
        <v>A</v>
      </c>
      <c r="W231" s="18" t="str">
        <f t="shared" si="36"/>
        <v>NE</v>
      </c>
    </row>
    <row r="232" spans="1:23" s="21" customFormat="1" ht="30" customHeight="1" x14ac:dyDescent="0.2">
      <c r="A232" s="4" t="s">
        <v>290</v>
      </c>
      <c r="B232" s="164" t="s">
        <v>254</v>
      </c>
      <c r="C232" s="51" t="s">
        <v>255</v>
      </c>
      <c r="D232" s="5" t="s">
        <v>33</v>
      </c>
      <c r="E232" s="7" t="s">
        <v>256</v>
      </c>
      <c r="F232" s="206" t="s">
        <v>24</v>
      </c>
      <c r="G232" s="206" t="s">
        <v>24</v>
      </c>
      <c r="H232" s="206" t="s">
        <v>24</v>
      </c>
      <c r="I232" s="206" t="s">
        <v>24</v>
      </c>
      <c r="J232" s="8">
        <v>121.21299999999999</v>
      </c>
      <c r="K232" s="9" t="s">
        <v>25</v>
      </c>
      <c r="L232" s="10">
        <v>2</v>
      </c>
      <c r="M232" s="11">
        <v>0</v>
      </c>
      <c r="N232" s="12" t="s">
        <v>29</v>
      </c>
      <c r="O232" s="13">
        <v>1.7399999999999999E-2</v>
      </c>
      <c r="P232" s="9" t="s">
        <v>26</v>
      </c>
      <c r="Q232" s="14" t="s">
        <v>41</v>
      </c>
      <c r="R232" s="10" t="s">
        <v>29</v>
      </c>
      <c r="S232" s="15">
        <v>1</v>
      </c>
      <c r="T232" s="15">
        <v>1</v>
      </c>
      <c r="U232" s="16">
        <v>0</v>
      </c>
      <c r="V232" s="17" t="str">
        <f t="shared" si="35"/>
        <v>A</v>
      </c>
      <c r="W232" s="18" t="str">
        <f t="shared" si="36"/>
        <v>NE</v>
      </c>
    </row>
    <row r="233" spans="1:23" s="21" customFormat="1" ht="30" customHeight="1" x14ac:dyDescent="0.2">
      <c r="A233" s="4" t="s">
        <v>290</v>
      </c>
      <c r="B233" s="190" t="s">
        <v>257</v>
      </c>
      <c r="C233" s="120" t="s">
        <v>258</v>
      </c>
      <c r="D233" s="49" t="s">
        <v>33</v>
      </c>
      <c r="E233" s="24" t="s">
        <v>34</v>
      </c>
      <c r="F233" s="25" t="s">
        <v>24</v>
      </c>
      <c r="G233" s="25" t="s">
        <v>24</v>
      </c>
      <c r="H233" s="25" t="s">
        <v>24</v>
      </c>
      <c r="I233" s="25" t="s">
        <v>24</v>
      </c>
      <c r="J233" s="210">
        <v>481.77800000000002</v>
      </c>
      <c r="K233" s="26" t="s">
        <v>353</v>
      </c>
      <c r="L233" s="27">
        <v>2</v>
      </c>
      <c r="M233" s="28">
        <v>55.23</v>
      </c>
      <c r="N233" s="29" t="s">
        <v>29</v>
      </c>
      <c r="O233" s="30">
        <v>3.3489999999999999E-2</v>
      </c>
      <c r="P233" s="26" t="s">
        <v>294</v>
      </c>
      <c r="Q233" s="29" t="s">
        <v>41</v>
      </c>
      <c r="R233" s="27" t="s">
        <v>29</v>
      </c>
      <c r="S233" s="28">
        <v>1</v>
      </c>
      <c r="T233" s="28">
        <v>0</v>
      </c>
      <c r="U233" s="110">
        <v>891.1</v>
      </c>
      <c r="V233" s="31" t="str">
        <f>IF((U233)&lt;50000,"A",IF((U233)&lt;500000,"B",IF((U233)&gt;500000,"C")))</f>
        <v>A</v>
      </c>
      <c r="W233" s="68" t="str">
        <f>IF((U233)&lt;25000,"TAIP",IF((U233)&gt;25000,"NE",))</f>
        <v>TAIP</v>
      </c>
    </row>
    <row r="234" spans="1:23" s="21" customFormat="1" ht="30" customHeight="1" x14ac:dyDescent="0.2">
      <c r="A234" s="4" t="s">
        <v>290</v>
      </c>
      <c r="B234" s="191" t="s">
        <v>259</v>
      </c>
      <c r="C234" s="108" t="s">
        <v>260</v>
      </c>
      <c r="D234" s="135" t="s">
        <v>33</v>
      </c>
      <c r="E234" s="7" t="s">
        <v>64</v>
      </c>
      <c r="F234" s="206" t="s">
        <v>24</v>
      </c>
      <c r="G234" s="206" t="s">
        <v>24</v>
      </c>
      <c r="H234" s="206" t="s">
        <v>24</v>
      </c>
      <c r="I234" s="206" t="s">
        <v>24</v>
      </c>
      <c r="J234" s="8">
        <v>733.3</v>
      </c>
      <c r="K234" s="9" t="s">
        <v>25</v>
      </c>
      <c r="L234" s="10">
        <v>2</v>
      </c>
      <c r="M234" s="11">
        <v>77.599999999999994</v>
      </c>
      <c r="N234" s="12" t="s">
        <v>29</v>
      </c>
      <c r="O234" s="13">
        <v>4.0059999999999998E-2</v>
      </c>
      <c r="P234" s="9" t="s">
        <v>26</v>
      </c>
      <c r="Q234" s="14" t="s">
        <v>41</v>
      </c>
      <c r="R234" s="10" t="s">
        <v>29</v>
      </c>
      <c r="S234" s="15">
        <v>1</v>
      </c>
      <c r="T234" s="15">
        <v>0</v>
      </c>
      <c r="U234" s="16">
        <v>2279.6</v>
      </c>
      <c r="V234" s="17" t="str">
        <f>IF(($U$234+$U$235+$U$236)&lt;50000,"A",IF(($U$234+$U$235+$U$236)&lt;500000,"B",IF(($U$234+$U$235+$U$236)&gt;500000,"C")))</f>
        <v>A</v>
      </c>
      <c r="W234" s="18" t="str">
        <f>IF(($U$234+$U$235+$U$236)&lt;25000,"TAIP",IF(($U$234+$U$235+$U$236)&gt;25000,"NE",))</f>
        <v>TAIP</v>
      </c>
    </row>
    <row r="235" spans="1:23" s="21" customFormat="1" ht="30" customHeight="1" x14ac:dyDescent="0.2">
      <c r="A235" s="4" t="s">
        <v>290</v>
      </c>
      <c r="B235" s="192" t="s">
        <v>259</v>
      </c>
      <c r="C235" s="107" t="s">
        <v>260</v>
      </c>
      <c r="D235" s="6" t="s">
        <v>33</v>
      </c>
      <c r="E235" s="7" t="s">
        <v>300</v>
      </c>
      <c r="F235" s="206" t="s">
        <v>24</v>
      </c>
      <c r="G235" s="206" t="s">
        <v>24</v>
      </c>
      <c r="H235" s="206" t="s">
        <v>24</v>
      </c>
      <c r="I235" s="206" t="s">
        <v>24</v>
      </c>
      <c r="J235" s="8">
        <v>0</v>
      </c>
      <c r="K235" s="9" t="s">
        <v>25</v>
      </c>
      <c r="L235" s="10">
        <v>1</v>
      </c>
      <c r="M235" s="11">
        <v>0</v>
      </c>
      <c r="N235" s="12" t="s">
        <v>29</v>
      </c>
      <c r="O235" s="13">
        <v>1.5599999999999999E-2</v>
      </c>
      <c r="P235" s="9" t="s">
        <v>26</v>
      </c>
      <c r="Q235" s="14" t="s">
        <v>41</v>
      </c>
      <c r="R235" s="10" t="s">
        <v>29</v>
      </c>
      <c r="S235" s="15">
        <v>1</v>
      </c>
      <c r="T235" s="15">
        <v>1</v>
      </c>
      <c r="U235" s="16">
        <v>0</v>
      </c>
      <c r="V235" s="17" t="str">
        <f>IF(($U$234+$U$235+$U$236)&lt;50000,"A",IF(($U$234+$U$235+$U$236)&lt;500000,"B",IF(($U$234+$U$235+$U$236)&gt;500000,"C")))</f>
        <v>A</v>
      </c>
      <c r="W235" s="18" t="str">
        <f>IF(($U$234+$U$235+$U$236)&lt;25000,"TAIP",IF(($U$234+$U$235+$U$236)&gt;25000,"NE",))</f>
        <v>TAIP</v>
      </c>
    </row>
    <row r="236" spans="1:23" s="21" customFormat="1" ht="30" customHeight="1" x14ac:dyDescent="0.2">
      <c r="A236" s="4" t="s">
        <v>290</v>
      </c>
      <c r="B236" s="193" t="s">
        <v>259</v>
      </c>
      <c r="C236" s="51" t="s">
        <v>260</v>
      </c>
      <c r="D236" s="136" t="s">
        <v>33</v>
      </c>
      <c r="E236" s="7" t="s">
        <v>28</v>
      </c>
      <c r="F236" s="206" t="s">
        <v>24</v>
      </c>
      <c r="G236" s="206" t="s">
        <v>24</v>
      </c>
      <c r="H236" s="206" t="s">
        <v>24</v>
      </c>
      <c r="I236" s="206" t="s">
        <v>24</v>
      </c>
      <c r="J236" s="8">
        <v>47690.864000000001</v>
      </c>
      <c r="K236" s="9" t="s">
        <v>25</v>
      </c>
      <c r="L236" s="10">
        <v>1</v>
      </c>
      <c r="M236" s="11">
        <v>0</v>
      </c>
      <c r="N236" s="12" t="s">
        <v>29</v>
      </c>
      <c r="O236" s="13">
        <v>1.5599999999999999E-2</v>
      </c>
      <c r="P236" s="9" t="s">
        <v>26</v>
      </c>
      <c r="Q236" s="14" t="s">
        <v>41</v>
      </c>
      <c r="R236" s="10" t="s">
        <v>29</v>
      </c>
      <c r="S236" s="15">
        <v>1</v>
      </c>
      <c r="T236" s="15">
        <v>1</v>
      </c>
      <c r="U236" s="16">
        <v>0</v>
      </c>
      <c r="V236" s="17" t="str">
        <f>IF(($U$234+$U$235+$U$236)&lt;50000,"A",IF(($U$234+$U$235+$U$236)&lt;500000,"B",IF(($U$234+$U$235+$U$236)&gt;500000,"C")))</f>
        <v>A</v>
      </c>
      <c r="W236" s="18" t="str">
        <f>IF(($U$234+$U$235+$U$236)&lt;25000,"TAIP",IF(($U$234+$U$235+$U$236)&gt;25000,"NE",))</f>
        <v>TAIP</v>
      </c>
    </row>
    <row r="237" spans="1:23" s="21" customFormat="1" ht="30" customHeight="1" x14ac:dyDescent="0.2">
      <c r="A237" s="4" t="s">
        <v>290</v>
      </c>
      <c r="B237" s="194" t="s">
        <v>261</v>
      </c>
      <c r="C237" s="159" t="s">
        <v>262</v>
      </c>
      <c r="D237" s="158" t="s">
        <v>33</v>
      </c>
      <c r="E237" s="142" t="s">
        <v>34</v>
      </c>
      <c r="F237" s="208" t="s">
        <v>24</v>
      </c>
      <c r="G237" s="208" t="s">
        <v>24</v>
      </c>
      <c r="H237" s="208" t="s">
        <v>24</v>
      </c>
      <c r="I237" s="208" t="s">
        <v>24</v>
      </c>
      <c r="J237" s="213">
        <v>659.86199999999997</v>
      </c>
      <c r="K237" s="143" t="s">
        <v>329</v>
      </c>
      <c r="L237" s="144">
        <v>4</v>
      </c>
      <c r="M237" s="145">
        <v>55.144599999999997</v>
      </c>
      <c r="N237" s="146">
        <v>3</v>
      </c>
      <c r="O237" s="147">
        <v>3.37709E-2</v>
      </c>
      <c r="P237" s="143" t="s">
        <v>294</v>
      </c>
      <c r="Q237" s="148" t="s">
        <v>41</v>
      </c>
      <c r="R237" s="144" t="s">
        <v>38</v>
      </c>
      <c r="S237" s="149">
        <v>1</v>
      </c>
      <c r="T237" s="149" t="s">
        <v>24</v>
      </c>
      <c r="U237" s="150">
        <v>1228.8</v>
      </c>
      <c r="V237" s="151" t="str">
        <f>IF(($U$237+$U$238)&lt;50000,"A",IF(($U$237+$U$238)&lt;500000,"B",IF(($U$237+$U$238)&gt;500000,"C")))</f>
        <v>A</v>
      </c>
      <c r="W237" s="152" t="str">
        <f>IF(($U$237+$U$238)&lt;25000,"TAIP",IF(($U$237+$U$238)&gt;25000,"NE",))</f>
        <v>TAIP</v>
      </c>
    </row>
    <row r="238" spans="1:23" s="21" customFormat="1" ht="30" customHeight="1" x14ac:dyDescent="0.2">
      <c r="A238" s="4" t="s">
        <v>290</v>
      </c>
      <c r="B238" s="195" t="s">
        <v>261</v>
      </c>
      <c r="C238" s="141" t="s">
        <v>262</v>
      </c>
      <c r="D238" s="155" t="s">
        <v>33</v>
      </c>
      <c r="E238" s="142" t="s">
        <v>263</v>
      </c>
      <c r="F238" s="208" t="s">
        <v>24</v>
      </c>
      <c r="G238" s="208" t="s">
        <v>24</v>
      </c>
      <c r="H238" s="208" t="s">
        <v>24</v>
      </c>
      <c r="I238" s="208" t="s">
        <v>24</v>
      </c>
      <c r="J238" s="213">
        <v>2323.71</v>
      </c>
      <c r="K238" s="143" t="s">
        <v>25</v>
      </c>
      <c r="L238" s="144" t="s">
        <v>24</v>
      </c>
      <c r="M238" s="145">
        <v>0</v>
      </c>
      <c r="N238" s="146" t="s">
        <v>24</v>
      </c>
      <c r="O238" s="147">
        <v>1.5599999999999999E-2</v>
      </c>
      <c r="P238" s="143" t="s">
        <v>26</v>
      </c>
      <c r="Q238" s="148" t="s">
        <v>41</v>
      </c>
      <c r="R238" s="144" t="s">
        <v>24</v>
      </c>
      <c r="S238" s="149">
        <v>1</v>
      </c>
      <c r="T238" s="149">
        <v>1</v>
      </c>
      <c r="U238" s="150">
        <v>0</v>
      </c>
      <c r="V238" s="151" t="str">
        <f>IF(($U$237+$U$238)&lt;50000,"A",IF(($U$237+$U$238)&lt;500000,"B",IF(($U$237+$U$238)&gt;500000,"C")))</f>
        <v>A</v>
      </c>
      <c r="W238" s="152" t="str">
        <f>IF(($U$237+$U$238)&lt;25000,"TAIP",IF(($U$237+$U$238)&gt;25000,"NE",))</f>
        <v>TAIP</v>
      </c>
    </row>
    <row r="239" spans="1:23" s="21" customFormat="1" ht="30" customHeight="1" x14ac:dyDescent="0.2">
      <c r="A239" s="4" t="s">
        <v>290</v>
      </c>
      <c r="B239" s="196" t="s">
        <v>264</v>
      </c>
      <c r="C239" s="137" t="s">
        <v>265</v>
      </c>
      <c r="D239" s="137" t="s">
        <v>266</v>
      </c>
      <c r="E239" s="40" t="s">
        <v>24</v>
      </c>
      <c r="F239" s="42" t="s">
        <v>24</v>
      </c>
      <c r="G239" s="42" t="s">
        <v>24</v>
      </c>
      <c r="H239" s="42" t="s">
        <v>24</v>
      </c>
      <c r="I239" s="42" t="s">
        <v>24</v>
      </c>
      <c r="J239" s="113" t="s">
        <v>24</v>
      </c>
      <c r="K239" s="43" t="s">
        <v>24</v>
      </c>
      <c r="L239" s="41" t="s">
        <v>24</v>
      </c>
      <c r="M239" s="44" t="s">
        <v>24</v>
      </c>
      <c r="N239" s="45" t="s">
        <v>24</v>
      </c>
      <c r="O239" s="46" t="s">
        <v>24</v>
      </c>
      <c r="P239" s="43" t="s">
        <v>24</v>
      </c>
      <c r="Q239" s="45"/>
      <c r="R239" s="41"/>
      <c r="S239" s="44"/>
      <c r="T239" s="44"/>
      <c r="U239" s="113"/>
      <c r="V239" s="47" t="str">
        <f>IF((U239)&lt;50000,"A",IF((U239)&lt;500000,"B",IF((U239)&gt;500000,"C")))</f>
        <v>A</v>
      </c>
      <c r="W239" s="105" t="str">
        <f>IF((U239)&lt;25000,"TAIP",IF((U239)&gt;25000,"NE",))</f>
        <v>TAIP</v>
      </c>
    </row>
    <row r="240" spans="1:23" s="21" customFormat="1" ht="30" customHeight="1" x14ac:dyDescent="0.2">
      <c r="A240" s="4" t="s">
        <v>290</v>
      </c>
      <c r="B240" s="197" t="s">
        <v>267</v>
      </c>
      <c r="C240" s="138" t="s">
        <v>268</v>
      </c>
      <c r="D240" s="139" t="s">
        <v>33</v>
      </c>
      <c r="E240" s="142" t="s">
        <v>269</v>
      </c>
      <c r="F240" s="208">
        <v>2687.87</v>
      </c>
      <c r="G240" s="208">
        <v>2520.29</v>
      </c>
      <c r="H240" s="208">
        <v>19832.57</v>
      </c>
      <c r="I240" s="208">
        <v>8145.43</v>
      </c>
      <c r="J240" s="213">
        <v>11854.72</v>
      </c>
      <c r="K240" s="143" t="s">
        <v>25</v>
      </c>
      <c r="L240" s="144">
        <v>2</v>
      </c>
      <c r="M240" s="145">
        <v>0</v>
      </c>
      <c r="N240" s="146" t="s">
        <v>24</v>
      </c>
      <c r="O240" s="147">
        <v>8.9910000000000007E-3</v>
      </c>
      <c r="P240" s="143" t="s">
        <v>26</v>
      </c>
      <c r="Q240" s="148" t="s">
        <v>41</v>
      </c>
      <c r="R240" s="144">
        <v>3</v>
      </c>
      <c r="S240" s="149">
        <v>1</v>
      </c>
      <c r="T240" s="149">
        <v>1</v>
      </c>
      <c r="U240" s="150">
        <v>0</v>
      </c>
      <c r="V240" s="151" t="str">
        <f>IF((U240)&lt;50000,"A",IF((U240)&lt;500000,"B",IF((U240)&gt;500000,"C")))</f>
        <v>A</v>
      </c>
      <c r="W240" s="152" t="str">
        <f>IF((U240)&lt;25000,"TAIP",IF((U240)&gt;25000,"NE",))</f>
        <v>TAIP</v>
      </c>
    </row>
    <row r="241" spans="1:23" s="21" customFormat="1" ht="30" customHeight="1" x14ac:dyDescent="0.2">
      <c r="A241" s="4" t="s">
        <v>290</v>
      </c>
      <c r="B241" s="198" t="s">
        <v>303</v>
      </c>
      <c r="C241" s="10" t="s">
        <v>270</v>
      </c>
      <c r="D241" s="156" t="s">
        <v>33</v>
      </c>
      <c r="E241" s="7" t="s">
        <v>34</v>
      </c>
      <c r="F241" s="206" t="s">
        <v>24</v>
      </c>
      <c r="G241" s="206" t="s">
        <v>24</v>
      </c>
      <c r="H241" s="206" t="s">
        <v>24</v>
      </c>
      <c r="I241" s="206" t="s">
        <v>24</v>
      </c>
      <c r="J241" s="8">
        <v>19352.755000000001</v>
      </c>
      <c r="K241" s="9" t="s">
        <v>353</v>
      </c>
      <c r="L241" s="10">
        <v>4</v>
      </c>
      <c r="M241" s="11">
        <v>55.185699999999997</v>
      </c>
      <c r="N241" s="12">
        <v>3</v>
      </c>
      <c r="O241" s="13">
        <v>3.3700000000000001E-2</v>
      </c>
      <c r="P241" s="9" t="s">
        <v>297</v>
      </c>
      <c r="Q241" s="14" t="s">
        <v>41</v>
      </c>
      <c r="R241" s="10">
        <v>3</v>
      </c>
      <c r="S241" s="15">
        <v>1</v>
      </c>
      <c r="T241" s="15">
        <v>0</v>
      </c>
      <c r="U241" s="16">
        <v>35991.4</v>
      </c>
      <c r="V241" s="17" t="str">
        <f>IF((U241)&lt;50000,"A",IF((U241)&lt;500000,"B",IF((U241)&gt;500000,"C")))</f>
        <v>A</v>
      </c>
      <c r="W241" s="18" t="str">
        <f>IF((U241)&lt;25000,"TAIP",IF((U241)&gt;25000,"NE",))</f>
        <v>NE</v>
      </c>
    </row>
    <row r="242" spans="1:23" s="32" customFormat="1" ht="30" customHeight="1" x14ac:dyDescent="0.2">
      <c r="A242" s="4" t="s">
        <v>290</v>
      </c>
      <c r="B242" s="199" t="s">
        <v>271</v>
      </c>
      <c r="C242" s="140" t="s">
        <v>272</v>
      </c>
      <c r="D242" s="139" t="s">
        <v>33</v>
      </c>
      <c r="E242" s="142" t="s">
        <v>34</v>
      </c>
      <c r="F242" s="208"/>
      <c r="G242" s="208"/>
      <c r="H242" s="208"/>
      <c r="I242" s="208"/>
      <c r="J242" s="213">
        <v>10038.806</v>
      </c>
      <c r="K242" s="143" t="s">
        <v>353</v>
      </c>
      <c r="L242" s="144">
        <v>2</v>
      </c>
      <c r="M242" s="145">
        <v>55.23</v>
      </c>
      <c r="N242" s="146" t="s">
        <v>29</v>
      </c>
      <c r="O242" s="147">
        <v>3.3489999999999999E-2</v>
      </c>
      <c r="P242" s="143" t="s">
        <v>294</v>
      </c>
      <c r="Q242" s="148" t="s">
        <v>55</v>
      </c>
      <c r="R242" s="144" t="s">
        <v>29</v>
      </c>
      <c r="S242" s="149">
        <v>1</v>
      </c>
      <c r="T242" s="149" t="s">
        <v>24</v>
      </c>
      <c r="U242" s="150">
        <v>18568.304622676198</v>
      </c>
      <c r="V242" s="151" t="str">
        <f>IF(($U$242+$U$243+$U$244+$U$245+$U$246+$U$247)&lt;50000,"A",IF(($U$242+$U$243+$U$244+$U$245+$U$246+$U$247)&lt;500000,"B",IF(($U$242+$U$243+$U$244+$U$245+$U$246+$U$247)&gt;500000,"C")))</f>
        <v>A</v>
      </c>
      <c r="W242" s="152" t="str">
        <f>IF(($U$242+$U$243+$U$244+$U$245+$U$246+$U$247)&lt;25000,"TAIP",IF(($U$242+$U$243+$U$244+$U$245+$U$246+$U$247)&gt;25000,"NE",))</f>
        <v>TAIP</v>
      </c>
    </row>
    <row r="243" spans="1:23" s="32" customFormat="1" ht="30" customHeight="1" x14ac:dyDescent="0.2">
      <c r="A243" s="4" t="s">
        <v>290</v>
      </c>
      <c r="B243" s="194" t="s">
        <v>271</v>
      </c>
      <c r="C243" s="159" t="s">
        <v>272</v>
      </c>
      <c r="D243" s="154" t="s">
        <v>157</v>
      </c>
      <c r="E243" s="142" t="s">
        <v>359</v>
      </c>
      <c r="F243" s="208">
        <v>147.38</v>
      </c>
      <c r="G243" s="208">
        <v>215.95</v>
      </c>
      <c r="H243" s="208">
        <v>5128.49</v>
      </c>
      <c r="I243" s="208">
        <v>2.0299999999999998</v>
      </c>
      <c r="J243" s="213">
        <v>5057.8900000000003</v>
      </c>
      <c r="K243" s="143" t="s">
        <v>25</v>
      </c>
      <c r="L243" s="144">
        <v>1</v>
      </c>
      <c r="M243" s="145">
        <v>0.41499999999999998</v>
      </c>
      <c r="N243" s="146">
        <v>1</v>
      </c>
      <c r="O243" s="147" t="s">
        <v>24</v>
      </c>
      <c r="P243" s="143" t="s">
        <v>26</v>
      </c>
      <c r="Q243" s="148" t="s">
        <v>347</v>
      </c>
      <c r="R243" s="144" t="s">
        <v>24</v>
      </c>
      <c r="S243" s="149">
        <v>0.99229999999999996</v>
      </c>
      <c r="T243" s="149" t="s">
        <v>24</v>
      </c>
      <c r="U243" s="150">
        <v>2082.8618625049999</v>
      </c>
      <c r="V243" s="151" t="str">
        <f t="shared" ref="V243:V247" si="37">IF(($U$242+$U$243+$U$244+$U$245+$U$246+$U$247)&lt;50000,"A",IF(($U$242+$U$243+$U$244+$U$245+$U$246+$U$247)&lt;500000,"B",IF(($U$242+$U$243+$U$244+$U$245+$U$246+$U$247)&gt;500000,"C")))</f>
        <v>A</v>
      </c>
      <c r="W243" s="152" t="str">
        <f t="shared" ref="W243:W247" si="38">IF(($U$242+$U$243+$U$244+$U$245+$U$246+$U$247)&lt;25000,"TAIP",IF(($U$242+$U$243+$U$244+$U$245+$U$246+$U$247)&gt;25000,"NE",))</f>
        <v>TAIP</v>
      </c>
    </row>
    <row r="244" spans="1:23" s="32" customFormat="1" ht="30" customHeight="1" x14ac:dyDescent="0.2">
      <c r="A244" s="4" t="s">
        <v>290</v>
      </c>
      <c r="B244" s="194" t="s">
        <v>271</v>
      </c>
      <c r="C244" s="159" t="s">
        <v>272</v>
      </c>
      <c r="D244" s="158" t="s">
        <v>157</v>
      </c>
      <c r="E244" s="142" t="s">
        <v>360</v>
      </c>
      <c r="F244" s="208">
        <v>272.24</v>
      </c>
      <c r="G244" s="208">
        <v>300.36</v>
      </c>
      <c r="H244" s="208">
        <v>3952.82</v>
      </c>
      <c r="I244" s="208">
        <v>35.119999999999997</v>
      </c>
      <c r="J244" s="213">
        <v>3889.58</v>
      </c>
      <c r="K244" s="143" t="s">
        <v>25</v>
      </c>
      <c r="L244" s="144">
        <v>1</v>
      </c>
      <c r="M244" s="145">
        <v>0.44</v>
      </c>
      <c r="N244" s="146">
        <v>1</v>
      </c>
      <c r="O244" s="147" t="s">
        <v>24</v>
      </c>
      <c r="P244" s="143" t="s">
        <v>26</v>
      </c>
      <c r="Q244" s="148" t="s">
        <v>347</v>
      </c>
      <c r="R244" s="144" t="s">
        <v>24</v>
      </c>
      <c r="S244" s="149">
        <v>0.97250000000000003</v>
      </c>
      <c r="T244" s="149" t="s">
        <v>24</v>
      </c>
      <c r="U244" s="150">
        <v>1664.3512820000001</v>
      </c>
      <c r="V244" s="151" t="str">
        <f t="shared" si="37"/>
        <v>A</v>
      </c>
      <c r="W244" s="152" t="str">
        <f t="shared" si="38"/>
        <v>TAIP</v>
      </c>
    </row>
    <row r="245" spans="1:23" s="32" customFormat="1" ht="30" customHeight="1" x14ac:dyDescent="0.2">
      <c r="A245" s="4" t="s">
        <v>290</v>
      </c>
      <c r="B245" s="194" t="s">
        <v>271</v>
      </c>
      <c r="C245" s="159" t="s">
        <v>272</v>
      </c>
      <c r="D245" s="158" t="s">
        <v>157</v>
      </c>
      <c r="E245" s="142" t="s">
        <v>361</v>
      </c>
      <c r="F245" s="208">
        <v>272.24</v>
      </c>
      <c r="G245" s="208">
        <v>300.36</v>
      </c>
      <c r="H245" s="208">
        <v>3952.82</v>
      </c>
      <c r="I245" s="208">
        <v>35.119999999999997</v>
      </c>
      <c r="J245" s="213">
        <v>3889.58</v>
      </c>
      <c r="K245" s="143" t="s">
        <v>25</v>
      </c>
      <c r="L245" s="144">
        <v>1</v>
      </c>
      <c r="M245" s="145">
        <v>0.52200000000000002</v>
      </c>
      <c r="N245" s="146">
        <v>1</v>
      </c>
      <c r="O245" s="147" t="s">
        <v>24</v>
      </c>
      <c r="P245" s="143" t="s">
        <v>26</v>
      </c>
      <c r="Q245" s="148" t="s">
        <v>347</v>
      </c>
      <c r="R245" s="144" t="s">
        <v>24</v>
      </c>
      <c r="S245" s="149">
        <v>1.2699999999999999E-2</v>
      </c>
      <c r="T245" s="149" t="s">
        <v>24</v>
      </c>
      <c r="U245" s="150">
        <v>25.785581652000001</v>
      </c>
      <c r="V245" s="151" t="str">
        <f t="shared" si="37"/>
        <v>A</v>
      </c>
      <c r="W245" s="152" t="str">
        <f t="shared" si="38"/>
        <v>TAIP</v>
      </c>
    </row>
    <row r="246" spans="1:23" s="32" customFormat="1" ht="30" customHeight="1" x14ac:dyDescent="0.2">
      <c r="A246" s="4" t="s">
        <v>290</v>
      </c>
      <c r="B246" s="194" t="s">
        <v>271</v>
      </c>
      <c r="C246" s="159" t="s">
        <v>272</v>
      </c>
      <c r="D246" s="158" t="s">
        <v>157</v>
      </c>
      <c r="E246" s="142" t="s">
        <v>362</v>
      </c>
      <c r="F246" s="208">
        <v>75.48</v>
      </c>
      <c r="G246" s="208">
        <v>52.98</v>
      </c>
      <c r="H246" s="208">
        <v>1150</v>
      </c>
      <c r="I246" s="208">
        <v>29.51</v>
      </c>
      <c r="J246" s="213">
        <v>1142.99</v>
      </c>
      <c r="K246" s="143" t="s">
        <v>25</v>
      </c>
      <c r="L246" s="144">
        <v>1</v>
      </c>
      <c r="M246" s="145">
        <v>0.44</v>
      </c>
      <c r="N246" s="146">
        <v>1</v>
      </c>
      <c r="O246" s="147" t="s">
        <v>24</v>
      </c>
      <c r="P246" s="143" t="s">
        <v>26</v>
      </c>
      <c r="Q246" s="148" t="s">
        <v>347</v>
      </c>
      <c r="R246" s="144" t="s">
        <v>24</v>
      </c>
      <c r="S246" s="149">
        <v>0.55620000000000003</v>
      </c>
      <c r="T246" s="149" t="s">
        <v>24</v>
      </c>
      <c r="U246" s="150">
        <v>279.72165672</v>
      </c>
      <c r="V246" s="151" t="str">
        <f t="shared" si="37"/>
        <v>A</v>
      </c>
      <c r="W246" s="152" t="str">
        <f t="shared" si="38"/>
        <v>TAIP</v>
      </c>
    </row>
    <row r="247" spans="1:23" s="32" customFormat="1" ht="30" customHeight="1" x14ac:dyDescent="0.2">
      <c r="A247" s="4" t="s">
        <v>290</v>
      </c>
      <c r="B247" s="195" t="s">
        <v>271</v>
      </c>
      <c r="C247" s="141" t="s">
        <v>272</v>
      </c>
      <c r="D247" s="155" t="s">
        <v>157</v>
      </c>
      <c r="E247" s="142" t="s">
        <v>363</v>
      </c>
      <c r="F247" s="208">
        <v>75.48</v>
      </c>
      <c r="G247" s="208">
        <v>52.98</v>
      </c>
      <c r="H247" s="208">
        <v>1150</v>
      </c>
      <c r="I247" s="208">
        <v>29.51</v>
      </c>
      <c r="J247" s="213">
        <v>1142.99</v>
      </c>
      <c r="K247" s="143" t="s">
        <v>25</v>
      </c>
      <c r="L247" s="144">
        <v>1</v>
      </c>
      <c r="M247" s="145">
        <v>0.52200000000000002</v>
      </c>
      <c r="N247" s="146">
        <v>1</v>
      </c>
      <c r="O247" s="147" t="s">
        <v>24</v>
      </c>
      <c r="P247" s="143" t="s">
        <v>26</v>
      </c>
      <c r="Q247" s="148" t="s">
        <v>347</v>
      </c>
      <c r="R247" s="144" t="s">
        <v>24</v>
      </c>
      <c r="S247" s="149">
        <v>0.44059999999999999</v>
      </c>
      <c r="T247" s="149" t="s">
        <v>24</v>
      </c>
      <c r="U247" s="150">
        <v>262.87992766800005</v>
      </c>
      <c r="V247" s="151" t="str">
        <f t="shared" si="37"/>
        <v>A</v>
      </c>
      <c r="W247" s="152" t="str">
        <f t="shared" si="38"/>
        <v>TAIP</v>
      </c>
    </row>
    <row r="248" spans="1:23" s="21" customFormat="1" ht="30" customHeight="1" x14ac:dyDescent="0.2">
      <c r="A248" s="4" t="s">
        <v>290</v>
      </c>
      <c r="B248" s="198" t="s">
        <v>273</v>
      </c>
      <c r="C248" s="10" t="s">
        <v>274</v>
      </c>
      <c r="D248" s="156" t="s">
        <v>33</v>
      </c>
      <c r="E248" s="7" t="s">
        <v>256</v>
      </c>
      <c r="F248" s="206">
        <v>454.2</v>
      </c>
      <c r="G248" s="206">
        <v>174.6</v>
      </c>
      <c r="H248" s="206">
        <v>296.8</v>
      </c>
      <c r="I248" s="206">
        <v>0</v>
      </c>
      <c r="J248" s="8">
        <v>576.4</v>
      </c>
      <c r="K248" s="9" t="s">
        <v>25</v>
      </c>
      <c r="L248" s="10" t="s">
        <v>24</v>
      </c>
      <c r="M248" s="11">
        <v>0</v>
      </c>
      <c r="N248" s="12" t="s">
        <v>24</v>
      </c>
      <c r="O248" s="13">
        <v>1.1599999999999999E-2</v>
      </c>
      <c r="P248" s="9" t="s">
        <v>26</v>
      </c>
      <c r="Q248" s="14" t="s">
        <v>350</v>
      </c>
      <c r="R248" s="10">
        <v>1</v>
      </c>
      <c r="S248" s="15">
        <v>1</v>
      </c>
      <c r="T248" s="15">
        <v>1</v>
      </c>
      <c r="U248" s="16">
        <v>0</v>
      </c>
      <c r="V248" s="17" t="str">
        <f>IF((U248)&lt;50000,"A",IF((U248)&lt;500000,"B",IF((U248)&gt;500000,"C")))</f>
        <v>A</v>
      </c>
      <c r="W248" s="18" t="str">
        <f>IF((U248)&lt;25000,"TAIP",IF((U248)&gt;25000,"NE",))</f>
        <v>TAIP</v>
      </c>
    </row>
    <row r="249" spans="1:23" s="21" customFormat="1" ht="30" customHeight="1" x14ac:dyDescent="0.2">
      <c r="A249" s="4" t="s">
        <v>290</v>
      </c>
      <c r="B249" s="200" t="s">
        <v>275</v>
      </c>
      <c r="C249" s="144" t="s">
        <v>276</v>
      </c>
      <c r="D249" s="157" t="s">
        <v>33</v>
      </c>
      <c r="E249" s="142" t="s">
        <v>34</v>
      </c>
      <c r="F249" s="208">
        <v>0</v>
      </c>
      <c r="G249" s="208">
        <v>0</v>
      </c>
      <c r="H249" s="208">
        <v>3644.29</v>
      </c>
      <c r="I249" s="208">
        <v>0</v>
      </c>
      <c r="J249" s="213">
        <v>3644.29</v>
      </c>
      <c r="K249" s="143" t="s">
        <v>353</v>
      </c>
      <c r="L249" s="144">
        <v>3</v>
      </c>
      <c r="M249" s="145">
        <v>55.23</v>
      </c>
      <c r="N249" s="146" t="s">
        <v>38</v>
      </c>
      <c r="O249" s="147">
        <v>3.3489999999999999E-2</v>
      </c>
      <c r="P249" s="143" t="s">
        <v>294</v>
      </c>
      <c r="Q249" s="148" t="s">
        <v>37</v>
      </c>
      <c r="R249" s="144" t="s">
        <v>38</v>
      </c>
      <c r="S249" s="149">
        <v>1</v>
      </c>
      <c r="T249" s="149" t="s">
        <v>24</v>
      </c>
      <c r="U249" s="150">
        <v>6741</v>
      </c>
      <c r="V249" s="151" t="str">
        <f>IF((U249)&lt;50000,"A",IF((U249)&lt;500000,"B",IF((U249)&gt;500000,"C")))</f>
        <v>A</v>
      </c>
      <c r="W249" s="152" t="str">
        <f>IF((U249)&lt;25000,"TAIP",IF((U249)&gt;25000,"NE",))</f>
        <v>TAIP</v>
      </c>
    </row>
    <row r="250" spans="1:23" s="21" customFormat="1" ht="30" customHeight="1" x14ac:dyDescent="0.2">
      <c r="A250" s="4" t="s">
        <v>290</v>
      </c>
      <c r="B250" s="191" t="s">
        <v>292</v>
      </c>
      <c r="C250" s="108">
        <v>206274</v>
      </c>
      <c r="D250" s="135" t="s">
        <v>33</v>
      </c>
      <c r="E250" s="7" t="s">
        <v>44</v>
      </c>
      <c r="F250" s="206">
        <v>11.89</v>
      </c>
      <c r="G250" s="206">
        <v>0</v>
      </c>
      <c r="H250" s="206">
        <v>0</v>
      </c>
      <c r="I250" s="206">
        <v>0</v>
      </c>
      <c r="J250" s="8">
        <v>11.89</v>
      </c>
      <c r="K250" s="9" t="s">
        <v>25</v>
      </c>
      <c r="L250" s="10">
        <v>2</v>
      </c>
      <c r="M250" s="11">
        <v>104.34</v>
      </c>
      <c r="N250" s="12" t="s">
        <v>29</v>
      </c>
      <c r="O250" s="13">
        <v>1.172E-2</v>
      </c>
      <c r="P250" s="9" t="s">
        <v>26</v>
      </c>
      <c r="Q250" s="14" t="s">
        <v>41</v>
      </c>
      <c r="R250" s="10" t="s">
        <v>29</v>
      </c>
      <c r="S250" s="15">
        <v>1</v>
      </c>
      <c r="T250" s="15" t="s">
        <v>24</v>
      </c>
      <c r="U250" s="16">
        <v>14.5</v>
      </c>
      <c r="V250" s="17" t="str">
        <f>IF(($U$250+$U$251+$U$252)&lt;50000,"A",IF(($U$250+$U$251+$U$252)&lt;500000,"B",IF(($U$250+$U$251+$U$252)&gt;500000,"C")))</f>
        <v>A</v>
      </c>
      <c r="W250" s="18" t="str">
        <f>IF(($U$250+$U$251+$U$252)&lt;25000,"TAIP",IF(($U$250+$U$251+$U$252)&gt;25000,"NE",))</f>
        <v>TAIP</v>
      </c>
    </row>
    <row r="251" spans="1:23" s="21" customFormat="1" ht="30" customHeight="1" x14ac:dyDescent="0.2">
      <c r="A251" s="4" t="s">
        <v>290</v>
      </c>
      <c r="B251" s="192" t="s">
        <v>292</v>
      </c>
      <c r="C251" s="107">
        <v>206274</v>
      </c>
      <c r="D251" s="6" t="s">
        <v>33</v>
      </c>
      <c r="E251" s="7" t="s">
        <v>100</v>
      </c>
      <c r="F251" s="206">
        <v>784.00599999999997</v>
      </c>
      <c r="G251" s="206">
        <v>1089.4190000000001</v>
      </c>
      <c r="H251" s="206">
        <v>53651.4</v>
      </c>
      <c r="I251" s="206">
        <v>0</v>
      </c>
      <c r="J251" s="8">
        <v>53345.99</v>
      </c>
      <c r="K251" s="9" t="s">
        <v>25</v>
      </c>
      <c r="L251" s="10" t="s">
        <v>24</v>
      </c>
      <c r="M251" s="11">
        <v>0</v>
      </c>
      <c r="N251" s="12" t="s">
        <v>24</v>
      </c>
      <c r="O251" s="13">
        <v>8.2000000000000007E-3</v>
      </c>
      <c r="P251" s="9" t="s">
        <v>26</v>
      </c>
      <c r="Q251" s="14" t="s">
        <v>41</v>
      </c>
      <c r="R251" s="10" t="s">
        <v>24</v>
      </c>
      <c r="S251" s="15">
        <v>1</v>
      </c>
      <c r="T251" s="15">
        <v>1</v>
      </c>
      <c r="U251" s="16">
        <v>0</v>
      </c>
      <c r="V251" s="17" t="str">
        <f>IF(($U$250+$U$251+$U$252)&lt;50000,"A",IF(($U$250+$U$251+$U$252)&lt;500000,"B",IF(($U$250+$U$251+$U$252)&gt;500000,"C")))</f>
        <v>A</v>
      </c>
      <c r="W251" s="18" t="str">
        <f>IF(($U$250+$U$251+$U$252)&lt;25000,"TAIP",IF(($U$250+$U$251+$U$252)&gt;25000,"NE",))</f>
        <v>TAIP</v>
      </c>
    </row>
    <row r="252" spans="1:23" s="21" customFormat="1" ht="30" customHeight="1" thickBot="1" x14ac:dyDescent="0.25">
      <c r="A252" s="153" t="s">
        <v>290</v>
      </c>
      <c r="B252" s="201" t="s">
        <v>292</v>
      </c>
      <c r="C252" s="134">
        <v>206274</v>
      </c>
      <c r="D252" s="202" t="s">
        <v>33</v>
      </c>
      <c r="E252" s="70" t="s">
        <v>85</v>
      </c>
      <c r="F252" s="207">
        <v>0</v>
      </c>
      <c r="G252" s="207">
        <v>0</v>
      </c>
      <c r="H252" s="207">
        <v>0</v>
      </c>
      <c r="I252" s="207">
        <v>0</v>
      </c>
      <c r="J252" s="71">
        <v>0</v>
      </c>
      <c r="K252" s="72" t="s">
        <v>25</v>
      </c>
      <c r="L252" s="73" t="s">
        <v>24</v>
      </c>
      <c r="M252" s="74">
        <v>72.89</v>
      </c>
      <c r="N252" s="75" t="s">
        <v>29</v>
      </c>
      <c r="O252" s="76">
        <v>4.3040000000000002E-2</v>
      </c>
      <c r="P252" s="72" t="s">
        <v>26</v>
      </c>
      <c r="Q252" s="77" t="s">
        <v>41</v>
      </c>
      <c r="R252" s="73" t="s">
        <v>29</v>
      </c>
      <c r="S252" s="78">
        <v>1</v>
      </c>
      <c r="T252" s="78" t="s">
        <v>24</v>
      </c>
      <c r="U252" s="79">
        <v>0</v>
      </c>
      <c r="V252" s="80" t="str">
        <f>IF(($U$250+$U$251+$U$252)&lt;50000,"A",IF(($U$250+$U$251+$U$252)&lt;500000,"B",IF(($U$250+$U$251+$U$252)&gt;500000,"C")))</f>
        <v>A</v>
      </c>
      <c r="W252" s="81" t="str">
        <f>IF(($U$250+$U$251+$U$252)&lt;25000,"TAIP",IF(($U$250+$U$251+$U$252)&gt;25000,"NE",))</f>
        <v>TAIP</v>
      </c>
    </row>
    <row r="253" spans="1:23" s="21" customFormat="1" ht="15" x14ac:dyDescent="0.2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</row>
    <row r="254" spans="1:23" s="21" customFormat="1" ht="15" x14ac:dyDescent="0.2">
      <c r="U254" s="48"/>
    </row>
    <row r="255" spans="1:23" s="21" customFormat="1" ht="15" x14ac:dyDescent="0.2"/>
    <row r="256" spans="1:23" s="21" customFormat="1" ht="15" x14ac:dyDescent="0.2"/>
    <row r="257" s="21" customFormat="1" ht="15" x14ac:dyDescent="0.2"/>
    <row r="258" s="21" customFormat="1" ht="15" x14ac:dyDescent="0.2"/>
    <row r="259" s="21" customFormat="1" ht="15" x14ac:dyDescent="0.2"/>
    <row r="260" s="21" customFormat="1" ht="15" x14ac:dyDescent="0.2"/>
  </sheetData>
  <autoFilter ref="A2:W252"/>
  <mergeCells count="6">
    <mergeCell ref="A1:W1"/>
    <mergeCell ref="I31:I32"/>
    <mergeCell ref="H31:H32"/>
    <mergeCell ref="G31:G32"/>
    <mergeCell ref="F31:F32"/>
    <mergeCell ref="J31:J32"/>
  </mergeCells>
  <conditionalFormatting sqref="J233">
    <cfRule type="expression" dxfId="295" priority="313" stopIfTrue="1">
      <formula>$BX233=TRUE</formula>
    </cfRule>
    <cfRule type="expression" dxfId="294" priority="314" stopIfTrue="1">
      <formula>$AR233=TRUE</formula>
    </cfRule>
  </conditionalFormatting>
  <conditionalFormatting sqref="J226">
    <cfRule type="expression" dxfId="293" priority="311" stopIfTrue="1">
      <formula>$BX226=TRUE</formula>
    </cfRule>
    <cfRule type="expression" dxfId="292" priority="312" stopIfTrue="1">
      <formula>$AR226=TRUE</formula>
    </cfRule>
  </conditionalFormatting>
  <conditionalFormatting sqref="J227">
    <cfRule type="expression" dxfId="291" priority="309" stopIfTrue="1">
      <formula>$BX227=TRUE</formula>
    </cfRule>
    <cfRule type="expression" dxfId="290" priority="310" stopIfTrue="1">
      <formula>$AR227=TRUE</formula>
    </cfRule>
  </conditionalFormatting>
  <conditionalFormatting sqref="I4">
    <cfRule type="expression" dxfId="289" priority="307" stopIfTrue="1">
      <formula>$BX4=TRUE</formula>
    </cfRule>
  </conditionalFormatting>
  <conditionalFormatting sqref="I4">
    <cfRule type="expression" dxfId="288" priority="308" stopIfTrue="1">
      <formula>$AR4</formula>
    </cfRule>
  </conditionalFormatting>
  <conditionalFormatting sqref="J203">
    <cfRule type="expression" dxfId="287" priority="305" stopIfTrue="1">
      <formula>$BX203=TRUE</formula>
    </cfRule>
    <cfRule type="expression" dxfId="286" priority="306" stopIfTrue="1">
      <formula>$AR203=TRUE</formula>
    </cfRule>
  </conditionalFormatting>
  <conditionalFormatting sqref="M203">
    <cfRule type="expression" dxfId="285" priority="303" stopIfTrue="1">
      <formula>$BX203=TRUE</formula>
    </cfRule>
    <cfRule type="expression" dxfId="284" priority="304" stopIfTrue="1">
      <formula>$AR203=TRUE</formula>
    </cfRule>
  </conditionalFormatting>
  <conditionalFormatting sqref="J204">
    <cfRule type="expression" dxfId="283" priority="301" stopIfTrue="1">
      <formula>$BX204=TRUE</formula>
    </cfRule>
    <cfRule type="expression" dxfId="282" priority="302" stopIfTrue="1">
      <formula>$AR204=TRUE</formula>
    </cfRule>
  </conditionalFormatting>
  <conditionalFormatting sqref="M87">
    <cfRule type="expression" dxfId="281" priority="289" stopIfTrue="1">
      <formula>$BX87=TRUE</formula>
    </cfRule>
    <cfRule type="expression" dxfId="280" priority="290" stopIfTrue="1">
      <formula>$AR87=TRUE</formula>
    </cfRule>
  </conditionalFormatting>
  <conditionalFormatting sqref="M88">
    <cfRule type="expression" dxfId="279" priority="287" stopIfTrue="1">
      <formula>$BX88=TRUE</formula>
    </cfRule>
    <cfRule type="expression" dxfId="278" priority="288" stopIfTrue="1">
      <formula>$AR88=TRUE</formula>
    </cfRule>
  </conditionalFormatting>
  <conditionalFormatting sqref="M126">
    <cfRule type="expression" dxfId="277" priority="285" stopIfTrue="1">
      <formula>$BX126=TRUE</formula>
    </cfRule>
    <cfRule type="expression" dxfId="276" priority="286" stopIfTrue="1">
      <formula>$AR126=TRUE</formula>
    </cfRule>
  </conditionalFormatting>
  <conditionalFormatting sqref="M169">
    <cfRule type="expression" dxfId="275" priority="283" stopIfTrue="1">
      <formula>$BX169=TRUE</formula>
    </cfRule>
    <cfRule type="expression" dxfId="274" priority="284" stopIfTrue="1">
      <formula>$AR169=TRUE</formula>
    </cfRule>
  </conditionalFormatting>
  <conditionalFormatting sqref="M181:M183">
    <cfRule type="expression" dxfId="273" priority="281" stopIfTrue="1">
      <formula>$BX181=TRUE</formula>
    </cfRule>
    <cfRule type="expression" dxfId="272" priority="282" stopIfTrue="1">
      <formula>$AR181=TRUE</formula>
    </cfRule>
  </conditionalFormatting>
  <conditionalFormatting sqref="I3">
    <cfRule type="expression" dxfId="271" priority="273" stopIfTrue="1">
      <formula>$BX3=TRUE</formula>
    </cfRule>
  </conditionalFormatting>
  <conditionalFormatting sqref="I3">
    <cfRule type="expression" dxfId="270" priority="274" stopIfTrue="1">
      <formula>$AR3</formula>
    </cfRule>
  </conditionalFormatting>
  <conditionalFormatting sqref="I5">
    <cfRule type="expression" dxfId="269" priority="271" stopIfTrue="1">
      <formula>$BX5=TRUE</formula>
    </cfRule>
  </conditionalFormatting>
  <conditionalFormatting sqref="I5">
    <cfRule type="expression" dxfId="268" priority="272" stopIfTrue="1">
      <formula>$AR5</formula>
    </cfRule>
  </conditionalFormatting>
  <conditionalFormatting sqref="I8">
    <cfRule type="expression" dxfId="267" priority="269" stopIfTrue="1">
      <formula>$BX8=TRUE</formula>
    </cfRule>
  </conditionalFormatting>
  <conditionalFormatting sqref="I8">
    <cfRule type="expression" dxfId="266" priority="270" stopIfTrue="1">
      <formula>$AR8</formula>
    </cfRule>
  </conditionalFormatting>
  <conditionalFormatting sqref="I9">
    <cfRule type="expression" dxfId="265" priority="267" stopIfTrue="1">
      <formula>$BX9=TRUE</formula>
    </cfRule>
  </conditionalFormatting>
  <conditionalFormatting sqref="I9">
    <cfRule type="expression" dxfId="264" priority="268" stopIfTrue="1">
      <formula>$AR9</formula>
    </cfRule>
  </conditionalFormatting>
  <conditionalFormatting sqref="I13">
    <cfRule type="expression" dxfId="263" priority="265" stopIfTrue="1">
      <formula>$BX13=TRUE</formula>
    </cfRule>
  </conditionalFormatting>
  <conditionalFormatting sqref="I13">
    <cfRule type="expression" dxfId="262" priority="266" stopIfTrue="1">
      <formula>$AR13</formula>
    </cfRule>
  </conditionalFormatting>
  <conditionalFormatting sqref="I14">
    <cfRule type="expression" dxfId="261" priority="263" stopIfTrue="1">
      <formula>$BX14=TRUE</formula>
    </cfRule>
  </conditionalFormatting>
  <conditionalFormatting sqref="I14">
    <cfRule type="expression" dxfId="260" priority="264" stopIfTrue="1">
      <formula>$AR14</formula>
    </cfRule>
  </conditionalFormatting>
  <conditionalFormatting sqref="I16">
    <cfRule type="expression" dxfId="259" priority="261" stopIfTrue="1">
      <formula>$BX16=TRUE</formula>
    </cfRule>
  </conditionalFormatting>
  <conditionalFormatting sqref="I16">
    <cfRule type="expression" dxfId="258" priority="262" stopIfTrue="1">
      <formula>$AR16</formula>
    </cfRule>
  </conditionalFormatting>
  <conditionalFormatting sqref="I17">
    <cfRule type="expression" dxfId="257" priority="259" stopIfTrue="1">
      <formula>$BX17=TRUE</formula>
    </cfRule>
  </conditionalFormatting>
  <conditionalFormatting sqref="I17">
    <cfRule type="expression" dxfId="256" priority="260" stopIfTrue="1">
      <formula>$AR17</formula>
    </cfRule>
  </conditionalFormatting>
  <conditionalFormatting sqref="I20">
    <cfRule type="expression" dxfId="255" priority="257" stopIfTrue="1">
      <formula>$BX20=TRUE</formula>
    </cfRule>
  </conditionalFormatting>
  <conditionalFormatting sqref="I20">
    <cfRule type="expression" dxfId="254" priority="258" stopIfTrue="1">
      <formula>$AR20</formula>
    </cfRule>
  </conditionalFormatting>
  <conditionalFormatting sqref="I23">
    <cfRule type="expression" dxfId="253" priority="255" stopIfTrue="1">
      <formula>$BX23=TRUE</formula>
    </cfRule>
  </conditionalFormatting>
  <conditionalFormatting sqref="I23">
    <cfRule type="expression" dxfId="252" priority="256" stopIfTrue="1">
      <formula>$AR23</formula>
    </cfRule>
  </conditionalFormatting>
  <conditionalFormatting sqref="I24">
    <cfRule type="expression" dxfId="251" priority="253" stopIfTrue="1">
      <formula>$BX24=TRUE</formula>
    </cfRule>
  </conditionalFormatting>
  <conditionalFormatting sqref="I24">
    <cfRule type="expression" dxfId="250" priority="254" stopIfTrue="1">
      <formula>$AR24</formula>
    </cfRule>
  </conditionalFormatting>
  <conditionalFormatting sqref="I25">
    <cfRule type="expression" dxfId="249" priority="251" stopIfTrue="1">
      <formula>$BX25=TRUE</formula>
    </cfRule>
  </conditionalFormatting>
  <conditionalFormatting sqref="I25">
    <cfRule type="expression" dxfId="248" priority="252" stopIfTrue="1">
      <formula>$AR25</formula>
    </cfRule>
  </conditionalFormatting>
  <conditionalFormatting sqref="I27">
    <cfRule type="expression" dxfId="247" priority="249" stopIfTrue="1">
      <formula>$BX27=TRUE</formula>
    </cfRule>
  </conditionalFormatting>
  <conditionalFormatting sqref="I27">
    <cfRule type="expression" dxfId="246" priority="250" stopIfTrue="1">
      <formula>$AR27</formula>
    </cfRule>
  </conditionalFormatting>
  <conditionalFormatting sqref="I28">
    <cfRule type="expression" dxfId="245" priority="247" stopIfTrue="1">
      <formula>$BX28=TRUE</formula>
    </cfRule>
  </conditionalFormatting>
  <conditionalFormatting sqref="I28">
    <cfRule type="expression" dxfId="244" priority="248" stopIfTrue="1">
      <formula>$AR28</formula>
    </cfRule>
  </conditionalFormatting>
  <conditionalFormatting sqref="I30">
    <cfRule type="expression" dxfId="243" priority="245" stopIfTrue="1">
      <formula>$BX30=TRUE</formula>
    </cfRule>
  </conditionalFormatting>
  <conditionalFormatting sqref="I30">
    <cfRule type="expression" dxfId="242" priority="246" stopIfTrue="1">
      <formula>$AR30</formula>
    </cfRule>
  </conditionalFormatting>
  <conditionalFormatting sqref="I36">
    <cfRule type="expression" dxfId="241" priority="243" stopIfTrue="1">
      <formula>$BX36=TRUE</formula>
    </cfRule>
  </conditionalFormatting>
  <conditionalFormatting sqref="I36">
    <cfRule type="expression" dxfId="240" priority="244" stopIfTrue="1">
      <formula>$AR36</formula>
    </cfRule>
  </conditionalFormatting>
  <conditionalFormatting sqref="I37">
    <cfRule type="expression" dxfId="239" priority="241" stopIfTrue="1">
      <formula>$BX37=TRUE</formula>
    </cfRule>
  </conditionalFormatting>
  <conditionalFormatting sqref="I37">
    <cfRule type="expression" dxfId="238" priority="242" stopIfTrue="1">
      <formula>$AR37</formula>
    </cfRule>
  </conditionalFormatting>
  <conditionalFormatting sqref="I41">
    <cfRule type="expression" dxfId="237" priority="239" stopIfTrue="1">
      <formula>$BX41=TRUE</formula>
    </cfRule>
  </conditionalFormatting>
  <conditionalFormatting sqref="I41">
    <cfRule type="expression" dxfId="236" priority="240" stopIfTrue="1">
      <formula>$AR41</formula>
    </cfRule>
  </conditionalFormatting>
  <conditionalFormatting sqref="I43">
    <cfRule type="expression" dxfId="235" priority="237" stopIfTrue="1">
      <formula>$BX43=TRUE</formula>
    </cfRule>
  </conditionalFormatting>
  <conditionalFormatting sqref="I43">
    <cfRule type="expression" dxfId="234" priority="238" stopIfTrue="1">
      <formula>$AR43</formula>
    </cfRule>
  </conditionalFormatting>
  <conditionalFormatting sqref="I44">
    <cfRule type="expression" dxfId="233" priority="235" stopIfTrue="1">
      <formula>$BX44=TRUE</formula>
    </cfRule>
  </conditionalFormatting>
  <conditionalFormatting sqref="I44">
    <cfRule type="expression" dxfId="232" priority="236" stopIfTrue="1">
      <formula>$AR44</formula>
    </cfRule>
  </conditionalFormatting>
  <conditionalFormatting sqref="I45">
    <cfRule type="expression" dxfId="231" priority="233" stopIfTrue="1">
      <formula>$BX45=TRUE</formula>
    </cfRule>
  </conditionalFormatting>
  <conditionalFormatting sqref="I45">
    <cfRule type="expression" dxfId="230" priority="234" stopIfTrue="1">
      <formula>$AR45</formula>
    </cfRule>
  </conditionalFormatting>
  <conditionalFormatting sqref="I50">
    <cfRule type="expression" dxfId="229" priority="231" stopIfTrue="1">
      <formula>$BX50=TRUE</formula>
    </cfRule>
  </conditionalFormatting>
  <conditionalFormatting sqref="I50">
    <cfRule type="expression" dxfId="228" priority="232" stopIfTrue="1">
      <formula>$AR50</formula>
    </cfRule>
  </conditionalFormatting>
  <conditionalFormatting sqref="I51">
    <cfRule type="expression" dxfId="227" priority="229" stopIfTrue="1">
      <formula>$BX51=TRUE</formula>
    </cfRule>
  </conditionalFormatting>
  <conditionalFormatting sqref="I51">
    <cfRule type="expression" dxfId="226" priority="230" stopIfTrue="1">
      <formula>$AR51</formula>
    </cfRule>
  </conditionalFormatting>
  <conditionalFormatting sqref="I53">
    <cfRule type="expression" dxfId="225" priority="227" stopIfTrue="1">
      <formula>$BX53=TRUE</formula>
    </cfRule>
  </conditionalFormatting>
  <conditionalFormatting sqref="I53">
    <cfRule type="expression" dxfId="224" priority="228" stopIfTrue="1">
      <formula>$AR53</formula>
    </cfRule>
  </conditionalFormatting>
  <conditionalFormatting sqref="I54">
    <cfRule type="expression" dxfId="223" priority="225" stopIfTrue="1">
      <formula>$BX54=TRUE</formula>
    </cfRule>
  </conditionalFormatting>
  <conditionalFormatting sqref="I54">
    <cfRule type="expression" dxfId="222" priority="226" stopIfTrue="1">
      <formula>$AR54</formula>
    </cfRule>
  </conditionalFormatting>
  <conditionalFormatting sqref="I55">
    <cfRule type="expression" dxfId="221" priority="223" stopIfTrue="1">
      <formula>$BX55=TRUE</formula>
    </cfRule>
  </conditionalFormatting>
  <conditionalFormatting sqref="I55">
    <cfRule type="expression" dxfId="220" priority="224" stopIfTrue="1">
      <formula>$AR55</formula>
    </cfRule>
  </conditionalFormatting>
  <conditionalFormatting sqref="I56">
    <cfRule type="expression" dxfId="219" priority="221" stopIfTrue="1">
      <formula>$BX56=TRUE</formula>
    </cfRule>
  </conditionalFormatting>
  <conditionalFormatting sqref="I56">
    <cfRule type="expression" dxfId="218" priority="222" stopIfTrue="1">
      <formula>$AR56</formula>
    </cfRule>
  </conditionalFormatting>
  <conditionalFormatting sqref="I60">
    <cfRule type="expression" dxfId="217" priority="219" stopIfTrue="1">
      <formula>$BX60=TRUE</formula>
    </cfRule>
  </conditionalFormatting>
  <conditionalFormatting sqref="I60">
    <cfRule type="expression" dxfId="216" priority="220" stopIfTrue="1">
      <formula>$AR60</formula>
    </cfRule>
  </conditionalFormatting>
  <conditionalFormatting sqref="I61">
    <cfRule type="expression" dxfId="215" priority="217" stopIfTrue="1">
      <formula>$BX61=TRUE</formula>
    </cfRule>
  </conditionalFormatting>
  <conditionalFormatting sqref="I61">
    <cfRule type="expression" dxfId="214" priority="218" stopIfTrue="1">
      <formula>$AR61</formula>
    </cfRule>
  </conditionalFormatting>
  <conditionalFormatting sqref="I71">
    <cfRule type="expression" dxfId="213" priority="215" stopIfTrue="1">
      <formula>$BX71=TRUE</formula>
    </cfRule>
  </conditionalFormatting>
  <conditionalFormatting sqref="I71">
    <cfRule type="expression" dxfId="212" priority="216" stopIfTrue="1">
      <formula>$AR71</formula>
    </cfRule>
  </conditionalFormatting>
  <conditionalFormatting sqref="I72">
    <cfRule type="expression" dxfId="211" priority="213" stopIfTrue="1">
      <formula>$BX72=TRUE</formula>
    </cfRule>
  </conditionalFormatting>
  <conditionalFormatting sqref="I72">
    <cfRule type="expression" dxfId="210" priority="214" stopIfTrue="1">
      <formula>$AR72</formula>
    </cfRule>
  </conditionalFormatting>
  <conditionalFormatting sqref="I75">
    <cfRule type="expression" dxfId="209" priority="211" stopIfTrue="1">
      <formula>$BX75=TRUE</formula>
    </cfRule>
  </conditionalFormatting>
  <conditionalFormatting sqref="I75">
    <cfRule type="expression" dxfId="208" priority="212" stopIfTrue="1">
      <formula>$AR75</formula>
    </cfRule>
  </conditionalFormatting>
  <conditionalFormatting sqref="I76">
    <cfRule type="expression" dxfId="207" priority="209" stopIfTrue="1">
      <formula>$BX76=TRUE</formula>
    </cfRule>
  </conditionalFormatting>
  <conditionalFormatting sqref="I76">
    <cfRule type="expression" dxfId="206" priority="210" stopIfTrue="1">
      <formula>$AR76</formula>
    </cfRule>
  </conditionalFormatting>
  <conditionalFormatting sqref="I81">
    <cfRule type="expression" dxfId="205" priority="207" stopIfTrue="1">
      <formula>$BX81=TRUE</formula>
    </cfRule>
  </conditionalFormatting>
  <conditionalFormatting sqref="I81">
    <cfRule type="expression" dxfId="204" priority="208" stopIfTrue="1">
      <formula>$AR81</formula>
    </cfRule>
  </conditionalFormatting>
  <conditionalFormatting sqref="I82">
    <cfRule type="expression" dxfId="203" priority="205" stopIfTrue="1">
      <formula>$BX82=TRUE</formula>
    </cfRule>
  </conditionalFormatting>
  <conditionalFormatting sqref="I82">
    <cfRule type="expression" dxfId="202" priority="206" stopIfTrue="1">
      <formula>$AR82</formula>
    </cfRule>
  </conditionalFormatting>
  <conditionalFormatting sqref="I85">
    <cfRule type="expression" dxfId="201" priority="203" stopIfTrue="1">
      <formula>$BX85=TRUE</formula>
    </cfRule>
  </conditionalFormatting>
  <conditionalFormatting sqref="I85">
    <cfRule type="expression" dxfId="200" priority="204" stopIfTrue="1">
      <formula>$AR85</formula>
    </cfRule>
  </conditionalFormatting>
  <conditionalFormatting sqref="I89">
    <cfRule type="expression" dxfId="199" priority="201" stopIfTrue="1">
      <formula>$BX89=TRUE</formula>
    </cfRule>
  </conditionalFormatting>
  <conditionalFormatting sqref="I89">
    <cfRule type="expression" dxfId="198" priority="202" stopIfTrue="1">
      <formula>$AR89</formula>
    </cfRule>
  </conditionalFormatting>
  <conditionalFormatting sqref="I90">
    <cfRule type="expression" dxfId="197" priority="199" stopIfTrue="1">
      <formula>$BX90=TRUE</formula>
    </cfRule>
  </conditionalFormatting>
  <conditionalFormatting sqref="I90">
    <cfRule type="expression" dxfId="196" priority="200" stopIfTrue="1">
      <formula>$AR90</formula>
    </cfRule>
  </conditionalFormatting>
  <conditionalFormatting sqref="I93">
    <cfRule type="expression" dxfId="195" priority="197" stopIfTrue="1">
      <formula>$BX93=TRUE</formula>
    </cfRule>
  </conditionalFormatting>
  <conditionalFormatting sqref="I93">
    <cfRule type="expression" dxfId="194" priority="198" stopIfTrue="1">
      <formula>$AR93</formula>
    </cfRule>
  </conditionalFormatting>
  <conditionalFormatting sqref="I94">
    <cfRule type="expression" dxfId="193" priority="195" stopIfTrue="1">
      <formula>$BX94=TRUE</formula>
    </cfRule>
  </conditionalFormatting>
  <conditionalFormatting sqref="I94">
    <cfRule type="expression" dxfId="192" priority="196" stopIfTrue="1">
      <formula>$AR94</formula>
    </cfRule>
  </conditionalFormatting>
  <conditionalFormatting sqref="I95">
    <cfRule type="expression" dxfId="191" priority="193" stopIfTrue="1">
      <formula>$BX95=TRUE</formula>
    </cfRule>
  </conditionalFormatting>
  <conditionalFormatting sqref="I95">
    <cfRule type="expression" dxfId="190" priority="194" stopIfTrue="1">
      <formula>$AR95</formula>
    </cfRule>
  </conditionalFormatting>
  <conditionalFormatting sqref="I96">
    <cfRule type="expression" dxfId="189" priority="191" stopIfTrue="1">
      <formula>$BX96=TRUE</formula>
    </cfRule>
  </conditionalFormatting>
  <conditionalFormatting sqref="I96">
    <cfRule type="expression" dxfId="188" priority="192" stopIfTrue="1">
      <formula>$AR96</formula>
    </cfRule>
  </conditionalFormatting>
  <conditionalFormatting sqref="I97">
    <cfRule type="expression" dxfId="187" priority="189" stopIfTrue="1">
      <formula>$BX97=TRUE</formula>
    </cfRule>
  </conditionalFormatting>
  <conditionalFormatting sqref="I97">
    <cfRule type="expression" dxfId="186" priority="190" stopIfTrue="1">
      <formula>$AR97</formula>
    </cfRule>
  </conditionalFormatting>
  <conditionalFormatting sqref="I98">
    <cfRule type="expression" dxfId="185" priority="187" stopIfTrue="1">
      <formula>$BX98=TRUE</formula>
    </cfRule>
  </conditionalFormatting>
  <conditionalFormatting sqref="I98">
    <cfRule type="expression" dxfId="184" priority="188" stopIfTrue="1">
      <formula>$AR98</formula>
    </cfRule>
  </conditionalFormatting>
  <conditionalFormatting sqref="I99">
    <cfRule type="expression" dxfId="183" priority="185" stopIfTrue="1">
      <formula>$BX99=TRUE</formula>
    </cfRule>
  </conditionalFormatting>
  <conditionalFormatting sqref="I99">
    <cfRule type="expression" dxfId="182" priority="186" stopIfTrue="1">
      <formula>$AR99</formula>
    </cfRule>
  </conditionalFormatting>
  <conditionalFormatting sqref="I100">
    <cfRule type="expression" dxfId="181" priority="183" stopIfTrue="1">
      <formula>$BX100=TRUE</formula>
    </cfRule>
  </conditionalFormatting>
  <conditionalFormatting sqref="I100">
    <cfRule type="expression" dxfId="180" priority="184" stopIfTrue="1">
      <formula>$AR100</formula>
    </cfRule>
  </conditionalFormatting>
  <conditionalFormatting sqref="I101">
    <cfRule type="expression" dxfId="179" priority="181" stopIfTrue="1">
      <formula>$BX101=TRUE</formula>
    </cfRule>
  </conditionalFormatting>
  <conditionalFormatting sqref="I101">
    <cfRule type="expression" dxfId="178" priority="182" stopIfTrue="1">
      <formula>$AR101</formula>
    </cfRule>
  </conditionalFormatting>
  <conditionalFormatting sqref="I102">
    <cfRule type="expression" dxfId="177" priority="179" stopIfTrue="1">
      <formula>$BX102=TRUE</formula>
    </cfRule>
  </conditionalFormatting>
  <conditionalFormatting sqref="I102">
    <cfRule type="expression" dxfId="176" priority="180" stopIfTrue="1">
      <formula>$AR102</formula>
    </cfRule>
  </conditionalFormatting>
  <conditionalFormatting sqref="I103">
    <cfRule type="expression" dxfId="175" priority="177" stopIfTrue="1">
      <formula>$BX103=TRUE</formula>
    </cfRule>
  </conditionalFormatting>
  <conditionalFormatting sqref="I103">
    <cfRule type="expression" dxfId="174" priority="178" stopIfTrue="1">
      <formula>$AR103</formula>
    </cfRule>
  </conditionalFormatting>
  <conditionalFormatting sqref="I104">
    <cfRule type="expression" dxfId="173" priority="175" stopIfTrue="1">
      <formula>$BX104=TRUE</formula>
    </cfRule>
  </conditionalFormatting>
  <conditionalFormatting sqref="I104">
    <cfRule type="expression" dxfId="172" priority="176" stopIfTrue="1">
      <formula>$AR104</formula>
    </cfRule>
  </conditionalFormatting>
  <conditionalFormatting sqref="I105">
    <cfRule type="expression" dxfId="171" priority="173" stopIfTrue="1">
      <formula>$BX105=TRUE</formula>
    </cfRule>
  </conditionalFormatting>
  <conditionalFormatting sqref="I105">
    <cfRule type="expression" dxfId="170" priority="174" stopIfTrue="1">
      <formula>$AR105</formula>
    </cfRule>
  </conditionalFormatting>
  <conditionalFormatting sqref="I106">
    <cfRule type="expression" dxfId="169" priority="171" stopIfTrue="1">
      <formula>$BX106=TRUE</formula>
    </cfRule>
  </conditionalFormatting>
  <conditionalFormatting sqref="I106">
    <cfRule type="expression" dxfId="168" priority="172" stopIfTrue="1">
      <formula>$AR106</formula>
    </cfRule>
  </conditionalFormatting>
  <conditionalFormatting sqref="I107">
    <cfRule type="expression" dxfId="167" priority="169" stopIfTrue="1">
      <formula>$BX107=TRUE</formula>
    </cfRule>
  </conditionalFormatting>
  <conditionalFormatting sqref="I107">
    <cfRule type="expression" dxfId="166" priority="170" stopIfTrue="1">
      <formula>$AR107</formula>
    </cfRule>
  </conditionalFormatting>
  <conditionalFormatting sqref="I108">
    <cfRule type="expression" dxfId="165" priority="167" stopIfTrue="1">
      <formula>$BX108=TRUE</formula>
    </cfRule>
  </conditionalFormatting>
  <conditionalFormatting sqref="I108">
    <cfRule type="expression" dxfId="164" priority="168" stopIfTrue="1">
      <formula>$AR108</formula>
    </cfRule>
  </conditionalFormatting>
  <conditionalFormatting sqref="I109">
    <cfRule type="expression" dxfId="163" priority="165" stopIfTrue="1">
      <formula>$BX109=TRUE</formula>
    </cfRule>
  </conditionalFormatting>
  <conditionalFormatting sqref="I109">
    <cfRule type="expression" dxfId="162" priority="166" stopIfTrue="1">
      <formula>$AR109</formula>
    </cfRule>
  </conditionalFormatting>
  <conditionalFormatting sqref="I110">
    <cfRule type="expression" dxfId="161" priority="163" stopIfTrue="1">
      <formula>$BX110=TRUE</formula>
    </cfRule>
  </conditionalFormatting>
  <conditionalFormatting sqref="I110">
    <cfRule type="expression" dxfId="160" priority="164" stopIfTrue="1">
      <formula>$AR110</formula>
    </cfRule>
  </conditionalFormatting>
  <conditionalFormatting sqref="I111">
    <cfRule type="expression" dxfId="159" priority="161" stopIfTrue="1">
      <formula>$BX111=TRUE</formula>
    </cfRule>
  </conditionalFormatting>
  <conditionalFormatting sqref="I111">
    <cfRule type="expression" dxfId="158" priority="162" stopIfTrue="1">
      <formula>$AR111</formula>
    </cfRule>
  </conditionalFormatting>
  <conditionalFormatting sqref="I113">
    <cfRule type="expression" dxfId="157" priority="159" stopIfTrue="1">
      <formula>$BX113=TRUE</formula>
    </cfRule>
  </conditionalFormatting>
  <conditionalFormatting sqref="I113">
    <cfRule type="expression" dxfId="156" priority="160" stopIfTrue="1">
      <formula>$AR113</formula>
    </cfRule>
  </conditionalFormatting>
  <conditionalFormatting sqref="I114">
    <cfRule type="expression" dxfId="155" priority="157" stopIfTrue="1">
      <formula>$BX114=TRUE</formula>
    </cfRule>
  </conditionalFormatting>
  <conditionalFormatting sqref="I114">
    <cfRule type="expression" dxfId="154" priority="158" stopIfTrue="1">
      <formula>$AR114</formula>
    </cfRule>
  </conditionalFormatting>
  <conditionalFormatting sqref="I115">
    <cfRule type="expression" dxfId="153" priority="155" stopIfTrue="1">
      <formula>$BX115=TRUE</formula>
    </cfRule>
  </conditionalFormatting>
  <conditionalFormatting sqref="I115">
    <cfRule type="expression" dxfId="152" priority="156" stopIfTrue="1">
      <formula>$AR115</formula>
    </cfRule>
  </conditionalFormatting>
  <conditionalFormatting sqref="I116">
    <cfRule type="expression" dxfId="151" priority="153" stopIfTrue="1">
      <formula>$BX116=TRUE</formula>
    </cfRule>
  </conditionalFormatting>
  <conditionalFormatting sqref="I116">
    <cfRule type="expression" dxfId="150" priority="154" stopIfTrue="1">
      <formula>$AR116</formula>
    </cfRule>
  </conditionalFormatting>
  <conditionalFormatting sqref="I117">
    <cfRule type="expression" dxfId="149" priority="151" stopIfTrue="1">
      <formula>$BX117=TRUE</formula>
    </cfRule>
  </conditionalFormatting>
  <conditionalFormatting sqref="I117">
    <cfRule type="expression" dxfId="148" priority="152" stopIfTrue="1">
      <formula>$AR117</formula>
    </cfRule>
  </conditionalFormatting>
  <conditionalFormatting sqref="I119">
    <cfRule type="expression" dxfId="147" priority="149" stopIfTrue="1">
      <formula>$BX119=TRUE</formula>
    </cfRule>
  </conditionalFormatting>
  <conditionalFormatting sqref="I119">
    <cfRule type="expression" dxfId="146" priority="150" stopIfTrue="1">
      <formula>$AR119</formula>
    </cfRule>
  </conditionalFormatting>
  <conditionalFormatting sqref="I120">
    <cfRule type="expression" dxfId="145" priority="147" stopIfTrue="1">
      <formula>$BX120=TRUE</formula>
    </cfRule>
  </conditionalFormatting>
  <conditionalFormatting sqref="I120">
    <cfRule type="expression" dxfId="144" priority="148" stopIfTrue="1">
      <formula>$AR120</formula>
    </cfRule>
  </conditionalFormatting>
  <conditionalFormatting sqref="I127">
    <cfRule type="expression" dxfId="143" priority="143" stopIfTrue="1">
      <formula>$BX127=TRUE</formula>
    </cfRule>
  </conditionalFormatting>
  <conditionalFormatting sqref="I127">
    <cfRule type="expression" dxfId="142" priority="144" stopIfTrue="1">
      <formula>$AR127</formula>
    </cfRule>
  </conditionalFormatting>
  <conditionalFormatting sqref="I128">
    <cfRule type="expression" dxfId="141" priority="141" stopIfTrue="1">
      <formula>$BX128=TRUE</formula>
    </cfRule>
  </conditionalFormatting>
  <conditionalFormatting sqref="I128">
    <cfRule type="expression" dxfId="140" priority="142" stopIfTrue="1">
      <formula>$AR128</formula>
    </cfRule>
  </conditionalFormatting>
  <conditionalFormatting sqref="I129">
    <cfRule type="expression" dxfId="139" priority="139" stopIfTrue="1">
      <formula>$BX129=TRUE</formula>
    </cfRule>
  </conditionalFormatting>
  <conditionalFormatting sqref="I129">
    <cfRule type="expression" dxfId="138" priority="140" stopIfTrue="1">
      <formula>$AR129</formula>
    </cfRule>
  </conditionalFormatting>
  <conditionalFormatting sqref="I130">
    <cfRule type="expression" dxfId="137" priority="137" stopIfTrue="1">
      <formula>$BX130=TRUE</formula>
    </cfRule>
  </conditionalFormatting>
  <conditionalFormatting sqref="I130">
    <cfRule type="expression" dxfId="136" priority="138" stopIfTrue="1">
      <formula>$AR130</formula>
    </cfRule>
  </conditionalFormatting>
  <conditionalFormatting sqref="I133">
    <cfRule type="expression" dxfId="135" priority="135" stopIfTrue="1">
      <formula>$BX133=TRUE</formula>
    </cfRule>
  </conditionalFormatting>
  <conditionalFormatting sqref="I133">
    <cfRule type="expression" dxfId="134" priority="136" stopIfTrue="1">
      <formula>$AR133</formula>
    </cfRule>
  </conditionalFormatting>
  <conditionalFormatting sqref="I134">
    <cfRule type="expression" dxfId="133" priority="133" stopIfTrue="1">
      <formula>$BX134=TRUE</formula>
    </cfRule>
  </conditionalFormatting>
  <conditionalFormatting sqref="I134">
    <cfRule type="expression" dxfId="132" priority="134" stopIfTrue="1">
      <formula>$AR134</formula>
    </cfRule>
  </conditionalFormatting>
  <conditionalFormatting sqref="I137">
    <cfRule type="expression" dxfId="131" priority="131" stopIfTrue="1">
      <formula>$BX137=TRUE</formula>
    </cfRule>
  </conditionalFormatting>
  <conditionalFormatting sqref="I137">
    <cfRule type="expression" dxfId="130" priority="132" stopIfTrue="1">
      <formula>$AR137</formula>
    </cfRule>
  </conditionalFormatting>
  <conditionalFormatting sqref="I139">
    <cfRule type="expression" dxfId="129" priority="129" stopIfTrue="1">
      <formula>$BX139=TRUE</formula>
    </cfRule>
  </conditionalFormatting>
  <conditionalFormatting sqref="I139">
    <cfRule type="expression" dxfId="128" priority="130" stopIfTrue="1">
      <formula>$AR139</formula>
    </cfRule>
  </conditionalFormatting>
  <conditionalFormatting sqref="I140">
    <cfRule type="expression" dxfId="127" priority="127" stopIfTrue="1">
      <formula>$BX140=TRUE</formula>
    </cfRule>
  </conditionalFormatting>
  <conditionalFormatting sqref="I140">
    <cfRule type="expression" dxfId="126" priority="128" stopIfTrue="1">
      <formula>$AR140</formula>
    </cfRule>
  </conditionalFormatting>
  <conditionalFormatting sqref="I145">
    <cfRule type="expression" dxfId="125" priority="125" stopIfTrue="1">
      <formula>$BX145=TRUE</formula>
    </cfRule>
  </conditionalFormatting>
  <conditionalFormatting sqref="I145">
    <cfRule type="expression" dxfId="124" priority="126" stopIfTrue="1">
      <formula>$AR145</formula>
    </cfRule>
  </conditionalFormatting>
  <conditionalFormatting sqref="I146">
    <cfRule type="expression" dxfId="123" priority="123" stopIfTrue="1">
      <formula>$BX146=TRUE</formula>
    </cfRule>
  </conditionalFormatting>
  <conditionalFormatting sqref="I146">
    <cfRule type="expression" dxfId="122" priority="124" stopIfTrue="1">
      <formula>$AR146</formula>
    </cfRule>
  </conditionalFormatting>
  <conditionalFormatting sqref="I152">
    <cfRule type="expression" dxfId="121" priority="121" stopIfTrue="1">
      <formula>$BX152=TRUE</formula>
    </cfRule>
  </conditionalFormatting>
  <conditionalFormatting sqref="I152">
    <cfRule type="expression" dxfId="120" priority="122" stopIfTrue="1">
      <formula>$AR152</formula>
    </cfRule>
  </conditionalFormatting>
  <conditionalFormatting sqref="I153">
    <cfRule type="expression" dxfId="119" priority="119" stopIfTrue="1">
      <formula>$BX153=TRUE</formula>
    </cfRule>
  </conditionalFormatting>
  <conditionalFormatting sqref="I153">
    <cfRule type="expression" dxfId="118" priority="120" stopIfTrue="1">
      <formula>$AR153</formula>
    </cfRule>
  </conditionalFormatting>
  <conditionalFormatting sqref="I154">
    <cfRule type="expression" dxfId="117" priority="117" stopIfTrue="1">
      <formula>$BX154=TRUE</formula>
    </cfRule>
  </conditionalFormatting>
  <conditionalFormatting sqref="I154">
    <cfRule type="expression" dxfId="116" priority="118" stopIfTrue="1">
      <formula>$AR154</formula>
    </cfRule>
  </conditionalFormatting>
  <conditionalFormatting sqref="I158">
    <cfRule type="expression" dxfId="115" priority="115" stopIfTrue="1">
      <formula>$BX158=TRUE</formula>
    </cfRule>
  </conditionalFormatting>
  <conditionalFormatting sqref="I158">
    <cfRule type="expression" dxfId="114" priority="116" stopIfTrue="1">
      <formula>$AR158</formula>
    </cfRule>
  </conditionalFormatting>
  <conditionalFormatting sqref="I159">
    <cfRule type="expression" dxfId="113" priority="113" stopIfTrue="1">
      <formula>$BX159=TRUE</formula>
    </cfRule>
  </conditionalFormatting>
  <conditionalFormatting sqref="I159">
    <cfRule type="expression" dxfId="112" priority="114" stopIfTrue="1">
      <formula>$AR159</formula>
    </cfRule>
  </conditionalFormatting>
  <conditionalFormatting sqref="I163">
    <cfRule type="expression" dxfId="111" priority="111" stopIfTrue="1">
      <formula>$BX163=TRUE</formula>
    </cfRule>
  </conditionalFormatting>
  <conditionalFormatting sqref="I163">
    <cfRule type="expression" dxfId="110" priority="112" stopIfTrue="1">
      <formula>$AR163</formula>
    </cfRule>
  </conditionalFormatting>
  <conditionalFormatting sqref="I164">
    <cfRule type="expression" dxfId="109" priority="109" stopIfTrue="1">
      <formula>$BX164=TRUE</formula>
    </cfRule>
  </conditionalFormatting>
  <conditionalFormatting sqref="I164">
    <cfRule type="expression" dxfId="108" priority="110" stopIfTrue="1">
      <formula>$AR164</formula>
    </cfRule>
  </conditionalFormatting>
  <conditionalFormatting sqref="I167">
    <cfRule type="expression" dxfId="107" priority="107" stopIfTrue="1">
      <formula>$BX167=TRUE</formula>
    </cfRule>
  </conditionalFormatting>
  <conditionalFormatting sqref="I167">
    <cfRule type="expression" dxfId="106" priority="108" stopIfTrue="1">
      <formula>$AR167</formula>
    </cfRule>
  </conditionalFormatting>
  <conditionalFormatting sqref="I168">
    <cfRule type="expression" dxfId="105" priority="105" stopIfTrue="1">
      <formula>$BX168=TRUE</formula>
    </cfRule>
  </conditionalFormatting>
  <conditionalFormatting sqref="I168">
    <cfRule type="expression" dxfId="104" priority="106" stopIfTrue="1">
      <formula>$AR168</formula>
    </cfRule>
  </conditionalFormatting>
  <conditionalFormatting sqref="I171">
    <cfRule type="expression" dxfId="103" priority="103" stopIfTrue="1">
      <formula>$BX171=TRUE</formula>
    </cfRule>
  </conditionalFormatting>
  <conditionalFormatting sqref="I171">
    <cfRule type="expression" dxfId="102" priority="104" stopIfTrue="1">
      <formula>$AR171</formula>
    </cfRule>
  </conditionalFormatting>
  <conditionalFormatting sqref="I172">
    <cfRule type="expression" dxfId="101" priority="101" stopIfTrue="1">
      <formula>$BX172=TRUE</formula>
    </cfRule>
  </conditionalFormatting>
  <conditionalFormatting sqref="I172">
    <cfRule type="expression" dxfId="100" priority="102" stopIfTrue="1">
      <formula>$AR172</formula>
    </cfRule>
  </conditionalFormatting>
  <conditionalFormatting sqref="I173">
    <cfRule type="expression" dxfId="99" priority="99" stopIfTrue="1">
      <formula>$BX173=TRUE</formula>
    </cfRule>
  </conditionalFormatting>
  <conditionalFormatting sqref="I173">
    <cfRule type="expression" dxfId="98" priority="100" stopIfTrue="1">
      <formula>$AR173</formula>
    </cfRule>
  </conditionalFormatting>
  <conditionalFormatting sqref="I174">
    <cfRule type="expression" dxfId="97" priority="97" stopIfTrue="1">
      <formula>$BX174=TRUE</formula>
    </cfRule>
  </conditionalFormatting>
  <conditionalFormatting sqref="I174">
    <cfRule type="expression" dxfId="96" priority="98" stopIfTrue="1">
      <formula>$AR174</formula>
    </cfRule>
  </conditionalFormatting>
  <conditionalFormatting sqref="I175">
    <cfRule type="expression" dxfId="95" priority="95" stopIfTrue="1">
      <formula>$BX175=TRUE</formula>
    </cfRule>
  </conditionalFormatting>
  <conditionalFormatting sqref="I175">
    <cfRule type="expression" dxfId="94" priority="96" stopIfTrue="1">
      <formula>$AR175</formula>
    </cfRule>
  </conditionalFormatting>
  <conditionalFormatting sqref="I176">
    <cfRule type="expression" dxfId="93" priority="93" stopIfTrue="1">
      <formula>$BX176=TRUE</formula>
    </cfRule>
  </conditionalFormatting>
  <conditionalFormatting sqref="I176">
    <cfRule type="expression" dxfId="92" priority="94" stopIfTrue="1">
      <formula>$AR176</formula>
    </cfRule>
  </conditionalFormatting>
  <conditionalFormatting sqref="I177">
    <cfRule type="expression" dxfId="91" priority="91" stopIfTrue="1">
      <formula>$BX177=TRUE</formula>
    </cfRule>
  </conditionalFormatting>
  <conditionalFormatting sqref="I177">
    <cfRule type="expression" dxfId="90" priority="92" stopIfTrue="1">
      <formula>$AR177</formula>
    </cfRule>
  </conditionalFormatting>
  <conditionalFormatting sqref="I187">
    <cfRule type="expression" dxfId="89" priority="89" stopIfTrue="1">
      <formula>$BX187=TRUE</formula>
    </cfRule>
  </conditionalFormatting>
  <conditionalFormatting sqref="I187">
    <cfRule type="expression" dxfId="88" priority="90" stopIfTrue="1">
      <formula>$AR187</formula>
    </cfRule>
  </conditionalFormatting>
  <conditionalFormatting sqref="I188">
    <cfRule type="expression" dxfId="87" priority="87" stopIfTrue="1">
      <formula>$BX188=TRUE</formula>
    </cfRule>
  </conditionalFormatting>
  <conditionalFormatting sqref="I188">
    <cfRule type="expression" dxfId="86" priority="88" stopIfTrue="1">
      <formula>$AR188</formula>
    </cfRule>
  </conditionalFormatting>
  <conditionalFormatting sqref="I189">
    <cfRule type="expression" dxfId="85" priority="85" stopIfTrue="1">
      <formula>$BX189=TRUE</formula>
    </cfRule>
  </conditionalFormatting>
  <conditionalFormatting sqref="I189">
    <cfRule type="expression" dxfId="84" priority="86" stopIfTrue="1">
      <formula>$AR189</formula>
    </cfRule>
  </conditionalFormatting>
  <conditionalFormatting sqref="I190">
    <cfRule type="expression" dxfId="83" priority="83" stopIfTrue="1">
      <formula>$BX190=TRUE</formula>
    </cfRule>
  </conditionalFormatting>
  <conditionalFormatting sqref="I190">
    <cfRule type="expression" dxfId="82" priority="84" stopIfTrue="1">
      <formula>$AR190</formula>
    </cfRule>
  </conditionalFormatting>
  <conditionalFormatting sqref="I194">
    <cfRule type="expression" dxfId="81" priority="81" stopIfTrue="1">
      <formula>$BX194=TRUE</formula>
    </cfRule>
  </conditionalFormatting>
  <conditionalFormatting sqref="I194">
    <cfRule type="expression" dxfId="80" priority="82" stopIfTrue="1">
      <formula>$AR194</formula>
    </cfRule>
  </conditionalFormatting>
  <conditionalFormatting sqref="I195">
    <cfRule type="expression" dxfId="79" priority="79" stopIfTrue="1">
      <formula>$BX195=TRUE</formula>
    </cfRule>
  </conditionalFormatting>
  <conditionalFormatting sqref="I195">
    <cfRule type="expression" dxfId="78" priority="80" stopIfTrue="1">
      <formula>$AR195</formula>
    </cfRule>
  </conditionalFormatting>
  <conditionalFormatting sqref="I196">
    <cfRule type="expression" dxfId="77" priority="77" stopIfTrue="1">
      <formula>$BX196=TRUE</formula>
    </cfRule>
  </conditionalFormatting>
  <conditionalFormatting sqref="I196">
    <cfRule type="expression" dxfId="76" priority="78" stopIfTrue="1">
      <formula>$AR196</formula>
    </cfRule>
  </conditionalFormatting>
  <conditionalFormatting sqref="I199">
    <cfRule type="expression" dxfId="75" priority="75" stopIfTrue="1">
      <formula>$BX199=TRUE</formula>
    </cfRule>
  </conditionalFormatting>
  <conditionalFormatting sqref="I199">
    <cfRule type="expression" dxfId="74" priority="76" stopIfTrue="1">
      <formula>$AR199</formula>
    </cfRule>
  </conditionalFormatting>
  <conditionalFormatting sqref="I200">
    <cfRule type="expression" dxfId="73" priority="73" stopIfTrue="1">
      <formula>$BX200=TRUE</formula>
    </cfRule>
  </conditionalFormatting>
  <conditionalFormatting sqref="I200">
    <cfRule type="expression" dxfId="72" priority="74" stopIfTrue="1">
      <formula>$AR200</formula>
    </cfRule>
  </conditionalFormatting>
  <conditionalFormatting sqref="I201">
    <cfRule type="expression" dxfId="71" priority="71" stopIfTrue="1">
      <formula>$BX201=TRUE</formula>
    </cfRule>
  </conditionalFormatting>
  <conditionalFormatting sqref="I201">
    <cfRule type="expression" dxfId="70" priority="72" stopIfTrue="1">
      <formula>$AR201</formula>
    </cfRule>
  </conditionalFormatting>
  <conditionalFormatting sqref="I205">
    <cfRule type="expression" dxfId="69" priority="69" stopIfTrue="1">
      <formula>$BX205=TRUE</formula>
    </cfRule>
  </conditionalFormatting>
  <conditionalFormatting sqref="I205">
    <cfRule type="expression" dxfId="68" priority="70" stopIfTrue="1">
      <formula>$AR205</formula>
    </cfRule>
  </conditionalFormatting>
  <conditionalFormatting sqref="I206">
    <cfRule type="expression" dxfId="67" priority="67" stopIfTrue="1">
      <formula>$BX206=TRUE</formula>
    </cfRule>
  </conditionalFormatting>
  <conditionalFormatting sqref="I206">
    <cfRule type="expression" dxfId="66" priority="68" stopIfTrue="1">
      <formula>$AR206</formula>
    </cfRule>
  </conditionalFormatting>
  <conditionalFormatting sqref="I207">
    <cfRule type="expression" dxfId="65" priority="65" stopIfTrue="1">
      <formula>$BX207=TRUE</formula>
    </cfRule>
  </conditionalFormatting>
  <conditionalFormatting sqref="I207">
    <cfRule type="expression" dxfId="64" priority="66" stopIfTrue="1">
      <formula>$AR207</formula>
    </cfRule>
  </conditionalFormatting>
  <conditionalFormatting sqref="I211">
    <cfRule type="expression" dxfId="63" priority="63" stopIfTrue="1">
      <formula>$BX211=TRUE</formula>
    </cfRule>
  </conditionalFormatting>
  <conditionalFormatting sqref="I211">
    <cfRule type="expression" dxfId="62" priority="64" stopIfTrue="1">
      <formula>$AR211</formula>
    </cfRule>
  </conditionalFormatting>
  <conditionalFormatting sqref="I213">
    <cfRule type="expression" dxfId="61" priority="61" stopIfTrue="1">
      <formula>$BX213=TRUE</formula>
    </cfRule>
  </conditionalFormatting>
  <conditionalFormatting sqref="I213">
    <cfRule type="expression" dxfId="60" priority="62" stopIfTrue="1">
      <formula>$AR213</formula>
    </cfRule>
  </conditionalFormatting>
  <conditionalFormatting sqref="I214">
    <cfRule type="expression" dxfId="59" priority="59" stopIfTrue="1">
      <formula>$BX214=TRUE</formula>
    </cfRule>
  </conditionalFormatting>
  <conditionalFormatting sqref="I214">
    <cfRule type="expression" dxfId="58" priority="60" stopIfTrue="1">
      <formula>$AR214</formula>
    </cfRule>
  </conditionalFormatting>
  <conditionalFormatting sqref="I218">
    <cfRule type="expression" dxfId="57" priority="57" stopIfTrue="1">
      <formula>$BX218=TRUE</formula>
    </cfRule>
  </conditionalFormatting>
  <conditionalFormatting sqref="I218">
    <cfRule type="expression" dxfId="56" priority="58" stopIfTrue="1">
      <formula>$AR218</formula>
    </cfRule>
  </conditionalFormatting>
  <conditionalFormatting sqref="I219">
    <cfRule type="expression" dxfId="55" priority="55" stopIfTrue="1">
      <formula>$BX219=TRUE</formula>
    </cfRule>
  </conditionalFormatting>
  <conditionalFormatting sqref="I219">
    <cfRule type="expression" dxfId="54" priority="56" stopIfTrue="1">
      <formula>$AR219</formula>
    </cfRule>
  </conditionalFormatting>
  <conditionalFormatting sqref="I220">
    <cfRule type="expression" dxfId="53" priority="53" stopIfTrue="1">
      <formula>$BX220=TRUE</formula>
    </cfRule>
  </conditionalFormatting>
  <conditionalFormatting sqref="I220">
    <cfRule type="expression" dxfId="52" priority="54" stopIfTrue="1">
      <formula>$AR220</formula>
    </cfRule>
  </conditionalFormatting>
  <conditionalFormatting sqref="I224">
    <cfRule type="expression" dxfId="51" priority="51" stopIfTrue="1">
      <formula>$BX224=TRUE</formula>
    </cfRule>
  </conditionalFormatting>
  <conditionalFormatting sqref="I224">
    <cfRule type="expression" dxfId="50" priority="52" stopIfTrue="1">
      <formula>$AR224</formula>
    </cfRule>
  </conditionalFormatting>
  <conditionalFormatting sqref="I225">
    <cfRule type="expression" dxfId="49" priority="49" stopIfTrue="1">
      <formula>$BX225=TRUE</formula>
    </cfRule>
  </conditionalFormatting>
  <conditionalFormatting sqref="I225">
    <cfRule type="expression" dxfId="48" priority="50" stopIfTrue="1">
      <formula>$AR225</formula>
    </cfRule>
  </conditionalFormatting>
  <conditionalFormatting sqref="I228">
    <cfRule type="expression" dxfId="47" priority="47" stopIfTrue="1">
      <formula>$BX228=TRUE</formula>
    </cfRule>
  </conditionalFormatting>
  <conditionalFormatting sqref="I228">
    <cfRule type="expression" dxfId="46" priority="48" stopIfTrue="1">
      <formula>$AR228</formula>
    </cfRule>
  </conditionalFormatting>
  <conditionalFormatting sqref="I229">
    <cfRule type="expression" dxfId="45" priority="45" stopIfTrue="1">
      <formula>$BX229=TRUE</formula>
    </cfRule>
  </conditionalFormatting>
  <conditionalFormatting sqref="I229">
    <cfRule type="expression" dxfId="44" priority="46" stopIfTrue="1">
      <formula>$AR229</formula>
    </cfRule>
  </conditionalFormatting>
  <conditionalFormatting sqref="I230">
    <cfRule type="expression" dxfId="43" priority="43" stopIfTrue="1">
      <formula>$BX230=TRUE</formula>
    </cfRule>
  </conditionalFormatting>
  <conditionalFormatting sqref="I230">
    <cfRule type="expression" dxfId="42" priority="44" stopIfTrue="1">
      <formula>$AR230</formula>
    </cfRule>
  </conditionalFormatting>
  <conditionalFormatting sqref="I231">
    <cfRule type="expression" dxfId="41" priority="41" stopIfTrue="1">
      <formula>$BX231=TRUE</formula>
    </cfRule>
  </conditionalFormatting>
  <conditionalFormatting sqref="I231">
    <cfRule type="expression" dxfId="40" priority="42" stopIfTrue="1">
      <formula>$AR231</formula>
    </cfRule>
  </conditionalFormatting>
  <conditionalFormatting sqref="I232">
    <cfRule type="expression" dxfId="39" priority="39" stopIfTrue="1">
      <formula>$BX232=TRUE</formula>
    </cfRule>
  </conditionalFormatting>
  <conditionalFormatting sqref="I232">
    <cfRule type="expression" dxfId="38" priority="40" stopIfTrue="1">
      <formula>$AR232</formula>
    </cfRule>
  </conditionalFormatting>
  <conditionalFormatting sqref="I237">
    <cfRule type="expression" dxfId="37" priority="37" stopIfTrue="1">
      <formula>$BX237=TRUE</formula>
    </cfRule>
  </conditionalFormatting>
  <conditionalFormatting sqref="I237">
    <cfRule type="expression" dxfId="36" priority="38" stopIfTrue="1">
      <formula>$AR237</formula>
    </cfRule>
  </conditionalFormatting>
  <conditionalFormatting sqref="I238">
    <cfRule type="expression" dxfId="35" priority="35" stopIfTrue="1">
      <formula>$BX238=TRUE</formula>
    </cfRule>
  </conditionalFormatting>
  <conditionalFormatting sqref="I238">
    <cfRule type="expression" dxfId="34" priority="36" stopIfTrue="1">
      <formula>$AR238</formula>
    </cfRule>
  </conditionalFormatting>
  <conditionalFormatting sqref="I240">
    <cfRule type="expression" dxfId="33" priority="33" stopIfTrue="1">
      <formula>$BX240=TRUE</formula>
    </cfRule>
  </conditionalFormatting>
  <conditionalFormatting sqref="I240">
    <cfRule type="expression" dxfId="32" priority="34" stopIfTrue="1">
      <formula>$AR240</formula>
    </cfRule>
  </conditionalFormatting>
  <conditionalFormatting sqref="I242">
    <cfRule type="expression" dxfId="31" priority="31" stopIfTrue="1">
      <formula>$BX242=TRUE</formula>
    </cfRule>
  </conditionalFormatting>
  <conditionalFormatting sqref="I242">
    <cfRule type="expression" dxfId="30" priority="32" stopIfTrue="1">
      <formula>$AR242</formula>
    </cfRule>
  </conditionalFormatting>
  <conditionalFormatting sqref="I243">
    <cfRule type="expression" dxfId="29" priority="29" stopIfTrue="1">
      <formula>$BX243=TRUE</formula>
    </cfRule>
  </conditionalFormatting>
  <conditionalFormatting sqref="I243">
    <cfRule type="expression" dxfId="28" priority="30" stopIfTrue="1">
      <formula>$AR243</formula>
    </cfRule>
  </conditionalFormatting>
  <conditionalFormatting sqref="I249">
    <cfRule type="expression" dxfId="27" priority="27" stopIfTrue="1">
      <formula>$BX249=TRUE</formula>
    </cfRule>
  </conditionalFormatting>
  <conditionalFormatting sqref="I249">
    <cfRule type="expression" dxfId="26" priority="28" stopIfTrue="1">
      <formula>$AR249</formula>
    </cfRule>
  </conditionalFormatting>
  <conditionalFormatting sqref="I244">
    <cfRule type="expression" dxfId="25" priority="25" stopIfTrue="1">
      <formula>$BX244=TRUE</formula>
    </cfRule>
  </conditionalFormatting>
  <conditionalFormatting sqref="I244">
    <cfRule type="expression" dxfId="24" priority="26" stopIfTrue="1">
      <formula>$AR244</formula>
    </cfRule>
  </conditionalFormatting>
  <conditionalFormatting sqref="I245">
    <cfRule type="expression" dxfId="23" priority="23" stopIfTrue="1">
      <formula>$BX245=TRUE</formula>
    </cfRule>
  </conditionalFormatting>
  <conditionalFormatting sqref="I245">
    <cfRule type="expression" dxfId="22" priority="24" stopIfTrue="1">
      <formula>$AR245</formula>
    </cfRule>
  </conditionalFormatting>
  <conditionalFormatting sqref="I246">
    <cfRule type="expression" dxfId="21" priority="21" stopIfTrue="1">
      <formula>$BX246=TRUE</formula>
    </cfRule>
  </conditionalFormatting>
  <conditionalFormatting sqref="I246">
    <cfRule type="expression" dxfId="20" priority="22" stopIfTrue="1">
      <formula>$AR246</formula>
    </cfRule>
  </conditionalFormatting>
  <conditionalFormatting sqref="I247">
    <cfRule type="expression" dxfId="19" priority="19" stopIfTrue="1">
      <formula>$BX247=TRUE</formula>
    </cfRule>
  </conditionalFormatting>
  <conditionalFormatting sqref="I247">
    <cfRule type="expression" dxfId="18" priority="20" stopIfTrue="1">
      <formula>$AR247</formula>
    </cfRule>
  </conditionalFormatting>
  <conditionalFormatting sqref="I234">
    <cfRule type="expression" dxfId="17" priority="17" stopIfTrue="1">
      <formula>$BX234=TRUE</formula>
    </cfRule>
  </conditionalFormatting>
  <conditionalFormatting sqref="I234">
    <cfRule type="expression" dxfId="16" priority="18" stopIfTrue="1">
      <formula>$AR234</formula>
    </cfRule>
  </conditionalFormatting>
  <conditionalFormatting sqref="I235">
    <cfRule type="expression" dxfId="15" priority="15" stopIfTrue="1">
      <formula>$BX235=TRUE</formula>
    </cfRule>
  </conditionalFormatting>
  <conditionalFormatting sqref="I235">
    <cfRule type="expression" dxfId="14" priority="16" stopIfTrue="1">
      <formula>$AR235</formula>
    </cfRule>
  </conditionalFormatting>
  <conditionalFormatting sqref="I236">
    <cfRule type="expression" dxfId="13" priority="13" stopIfTrue="1">
      <formula>$BX236=TRUE</formula>
    </cfRule>
  </conditionalFormatting>
  <conditionalFormatting sqref="I236">
    <cfRule type="expression" dxfId="12" priority="14" stopIfTrue="1">
      <formula>$AR236</formula>
    </cfRule>
  </conditionalFormatting>
  <conditionalFormatting sqref="I241">
    <cfRule type="expression" dxfId="11" priority="11" stopIfTrue="1">
      <formula>$BX241=TRUE</formula>
    </cfRule>
  </conditionalFormatting>
  <conditionalFormatting sqref="I241">
    <cfRule type="expression" dxfId="10" priority="12" stopIfTrue="1">
      <formula>$AR241</formula>
    </cfRule>
  </conditionalFormatting>
  <conditionalFormatting sqref="I248">
    <cfRule type="expression" dxfId="9" priority="9" stopIfTrue="1">
      <formula>$BX248=TRUE</formula>
    </cfRule>
  </conditionalFormatting>
  <conditionalFormatting sqref="I248">
    <cfRule type="expression" dxfId="8" priority="10" stopIfTrue="1">
      <formula>$AR248</formula>
    </cfRule>
  </conditionalFormatting>
  <conditionalFormatting sqref="I250">
    <cfRule type="expression" dxfId="7" priority="7" stopIfTrue="1">
      <formula>$BX250=TRUE</formula>
    </cfRule>
  </conditionalFormatting>
  <conditionalFormatting sqref="I250">
    <cfRule type="expression" dxfId="6" priority="8" stopIfTrue="1">
      <formula>$AR250</formula>
    </cfRule>
  </conditionalFormatting>
  <conditionalFormatting sqref="I251">
    <cfRule type="expression" dxfId="5" priority="5" stopIfTrue="1">
      <formula>$BX251=TRUE</formula>
    </cfRule>
  </conditionalFormatting>
  <conditionalFormatting sqref="I251">
    <cfRule type="expression" dxfId="4" priority="6" stopIfTrue="1">
      <formula>$AR251</formula>
    </cfRule>
  </conditionalFormatting>
  <conditionalFormatting sqref="I252">
    <cfRule type="expression" dxfId="3" priority="3" stopIfTrue="1">
      <formula>$BX252=TRUE</formula>
    </cfRule>
  </conditionalFormatting>
  <conditionalFormatting sqref="I252">
    <cfRule type="expression" dxfId="2" priority="4" stopIfTrue="1">
      <formula>$AR252</formula>
    </cfRule>
  </conditionalFormatting>
  <conditionalFormatting sqref="I150">
    <cfRule type="expression" dxfId="1" priority="1" stopIfTrue="1">
      <formula>$BX150=TRUE</formula>
    </cfRule>
  </conditionalFormatting>
  <conditionalFormatting sqref="I150">
    <cfRule type="expression" dxfId="0" priority="2" stopIfTrue="1">
      <formula>$AR150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zoomScale="70" zoomScaleNormal="70" workbookViewId="0">
      <selection sqref="A1:V1"/>
    </sheetView>
  </sheetViews>
  <sheetFormatPr defaultRowHeight="15" x14ac:dyDescent="0.25"/>
  <cols>
    <col min="1" max="1" width="30.7109375" customWidth="1"/>
    <col min="2" max="2" width="70.7109375" customWidth="1"/>
    <col min="3" max="3" width="25.7109375" customWidth="1"/>
    <col min="4" max="4" width="55.7109375" customWidth="1"/>
    <col min="5" max="20" width="20.7109375" customWidth="1"/>
    <col min="21" max="22" width="30.7109375" customWidth="1"/>
  </cols>
  <sheetData>
    <row r="1" spans="1:22" ht="61.5" customHeight="1" thickBot="1" x14ac:dyDescent="0.3">
      <c r="A1" s="245" t="s">
        <v>317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</row>
    <row r="2" spans="1:22" ht="84.95" customHeight="1" thickBot="1" x14ac:dyDescent="0.3">
      <c r="A2" s="52" t="s">
        <v>327</v>
      </c>
      <c r="B2" s="52" t="s">
        <v>0</v>
      </c>
      <c r="C2" s="52" t="s">
        <v>1</v>
      </c>
      <c r="D2" s="52" t="s">
        <v>2</v>
      </c>
      <c r="E2" s="52" t="s">
        <v>318</v>
      </c>
      <c r="F2" s="52" t="s">
        <v>9</v>
      </c>
      <c r="G2" s="52" t="s">
        <v>319</v>
      </c>
      <c r="H2" s="52" t="s">
        <v>17</v>
      </c>
      <c r="I2" s="52" t="s">
        <v>320</v>
      </c>
      <c r="J2" s="52" t="s">
        <v>321</v>
      </c>
      <c r="K2" s="52" t="s">
        <v>9</v>
      </c>
      <c r="L2" s="52" t="s">
        <v>322</v>
      </c>
      <c r="M2" s="52" t="s">
        <v>9</v>
      </c>
      <c r="N2" s="52" t="s">
        <v>323</v>
      </c>
      <c r="O2" s="52" t="s">
        <v>9</v>
      </c>
      <c r="P2" s="52" t="s">
        <v>324</v>
      </c>
      <c r="Q2" s="52" t="s">
        <v>9</v>
      </c>
      <c r="R2" s="52" t="s">
        <v>325</v>
      </c>
      <c r="S2" s="52" t="s">
        <v>14</v>
      </c>
      <c r="T2" s="52" t="s">
        <v>326</v>
      </c>
      <c r="U2" s="52" t="s">
        <v>18</v>
      </c>
      <c r="V2" s="52" t="s">
        <v>19</v>
      </c>
    </row>
    <row r="3" spans="1:22" ht="30" customHeight="1" x14ac:dyDescent="0.25">
      <c r="A3" s="102" t="s">
        <v>282</v>
      </c>
      <c r="B3" s="214" t="s">
        <v>103</v>
      </c>
      <c r="C3" s="215"/>
      <c r="D3" s="215" t="s">
        <v>330</v>
      </c>
      <c r="E3" s="215">
        <v>0.2369</v>
      </c>
      <c r="F3" s="215" t="s">
        <v>364</v>
      </c>
      <c r="G3" s="215">
        <v>3</v>
      </c>
      <c r="H3" s="215" t="s">
        <v>24</v>
      </c>
      <c r="I3" s="215" t="s">
        <v>24</v>
      </c>
      <c r="J3" s="215">
        <v>7594</v>
      </c>
      <c r="K3" s="215" t="s">
        <v>331</v>
      </c>
      <c r="L3" s="215">
        <v>128.29</v>
      </c>
      <c r="M3" s="215" t="s">
        <v>365</v>
      </c>
      <c r="N3" s="215">
        <v>974234</v>
      </c>
      <c r="O3" s="215" t="s">
        <v>332</v>
      </c>
      <c r="P3" s="215">
        <v>231</v>
      </c>
      <c r="Q3" s="215" t="s">
        <v>25</v>
      </c>
      <c r="R3" s="215">
        <v>298</v>
      </c>
      <c r="S3" s="215" t="s">
        <v>366</v>
      </c>
      <c r="T3" s="215">
        <v>68777.2</v>
      </c>
      <c r="U3" s="215" t="s">
        <v>62</v>
      </c>
      <c r="V3" s="216" t="s">
        <v>63</v>
      </c>
    </row>
    <row r="4" spans="1:22" ht="30" customHeight="1" x14ac:dyDescent="0.25">
      <c r="A4" s="1" t="s">
        <v>282</v>
      </c>
      <c r="B4" s="217" t="s">
        <v>103</v>
      </c>
      <c r="C4" s="203"/>
      <c r="D4" s="203" t="s">
        <v>333</v>
      </c>
      <c r="E4" s="203">
        <v>0.34449999999999997</v>
      </c>
      <c r="F4" s="203" t="s">
        <v>364</v>
      </c>
      <c r="G4" s="203">
        <v>3</v>
      </c>
      <c r="H4" s="203" t="s">
        <v>24</v>
      </c>
      <c r="I4" s="203" t="s">
        <v>24</v>
      </c>
      <c r="J4" s="203">
        <v>6383</v>
      </c>
      <c r="K4" s="203" t="s">
        <v>331</v>
      </c>
      <c r="L4" s="203">
        <v>75.66</v>
      </c>
      <c r="M4" s="203" t="s">
        <v>365</v>
      </c>
      <c r="N4" s="203">
        <v>482938</v>
      </c>
      <c r="O4" s="203" t="s">
        <v>332</v>
      </c>
      <c r="P4" s="203">
        <v>166</v>
      </c>
      <c r="Q4" s="203" t="s">
        <v>25</v>
      </c>
      <c r="R4" s="203">
        <v>298</v>
      </c>
      <c r="S4" s="203" t="s">
        <v>366</v>
      </c>
      <c r="T4" s="203">
        <v>49578.9</v>
      </c>
      <c r="U4" s="203" t="s">
        <v>62</v>
      </c>
      <c r="V4" s="218" t="s">
        <v>63</v>
      </c>
    </row>
    <row r="5" spans="1:22" ht="30" customHeight="1" x14ac:dyDescent="0.25">
      <c r="A5" s="1" t="s">
        <v>282</v>
      </c>
      <c r="B5" s="217" t="s">
        <v>103</v>
      </c>
      <c r="C5" s="203"/>
      <c r="D5" s="203" t="s">
        <v>334</v>
      </c>
      <c r="E5" s="203">
        <v>0.22500000000000001</v>
      </c>
      <c r="F5" s="203" t="s">
        <v>364</v>
      </c>
      <c r="G5" s="203">
        <v>3</v>
      </c>
      <c r="H5" s="203" t="s">
        <v>24</v>
      </c>
      <c r="I5" s="203" t="s">
        <v>24</v>
      </c>
      <c r="J5" s="203">
        <v>6266</v>
      </c>
      <c r="K5" s="203" t="s">
        <v>331</v>
      </c>
      <c r="L5" s="203">
        <v>69.33</v>
      </c>
      <c r="M5" s="203" t="s">
        <v>365</v>
      </c>
      <c r="N5" s="203">
        <v>434422</v>
      </c>
      <c r="O5" s="203" t="s">
        <v>332</v>
      </c>
      <c r="P5" s="203">
        <v>98</v>
      </c>
      <c r="Q5" s="203" t="s">
        <v>25</v>
      </c>
      <c r="R5" s="203">
        <v>298</v>
      </c>
      <c r="S5" s="203" t="s">
        <v>366</v>
      </c>
      <c r="T5" s="203">
        <v>29128</v>
      </c>
      <c r="U5" s="203" t="s">
        <v>62</v>
      </c>
      <c r="V5" s="218" t="s">
        <v>63</v>
      </c>
    </row>
    <row r="6" spans="1:22" ht="30" customHeight="1" x14ac:dyDescent="0.25">
      <c r="A6" s="1" t="s">
        <v>282</v>
      </c>
      <c r="B6" s="217" t="s">
        <v>103</v>
      </c>
      <c r="C6" s="203"/>
      <c r="D6" s="203" t="s">
        <v>335</v>
      </c>
      <c r="E6" s="203">
        <v>0.3952</v>
      </c>
      <c r="F6" s="203" t="s">
        <v>364</v>
      </c>
      <c r="G6" s="203">
        <v>3</v>
      </c>
      <c r="H6" s="203" t="s">
        <v>24</v>
      </c>
      <c r="I6" s="203" t="s">
        <v>24</v>
      </c>
      <c r="J6" s="203">
        <v>6208</v>
      </c>
      <c r="K6" s="203" t="s">
        <v>331</v>
      </c>
      <c r="L6" s="203">
        <v>68.239999999999995</v>
      </c>
      <c r="M6" s="203" t="s">
        <v>365</v>
      </c>
      <c r="N6" s="203">
        <v>423634</v>
      </c>
      <c r="O6" s="203" t="s">
        <v>332</v>
      </c>
      <c r="P6" s="203">
        <v>167</v>
      </c>
      <c r="Q6" s="203" t="s">
        <v>25</v>
      </c>
      <c r="R6" s="203">
        <v>298</v>
      </c>
      <c r="S6" s="203" t="s">
        <v>366</v>
      </c>
      <c r="T6" s="203">
        <v>49891.199999999997</v>
      </c>
      <c r="U6" s="203" t="s">
        <v>62</v>
      </c>
      <c r="V6" s="218" t="s">
        <v>63</v>
      </c>
    </row>
    <row r="7" spans="1:22" ht="30" customHeight="1" x14ac:dyDescent="0.25">
      <c r="A7" s="1" t="s">
        <v>282</v>
      </c>
      <c r="B7" s="217" t="s">
        <v>103</v>
      </c>
      <c r="C7" s="203"/>
      <c r="D7" s="203" t="s">
        <v>336</v>
      </c>
      <c r="E7" s="203">
        <v>0.2681</v>
      </c>
      <c r="F7" s="203" t="s">
        <v>364</v>
      </c>
      <c r="G7" s="203">
        <v>3</v>
      </c>
      <c r="H7" s="203" t="s">
        <v>24</v>
      </c>
      <c r="I7" s="203" t="s">
        <v>24</v>
      </c>
      <c r="J7" s="203">
        <v>6317</v>
      </c>
      <c r="K7" s="203" t="s">
        <v>331</v>
      </c>
      <c r="L7" s="203">
        <v>50.59</v>
      </c>
      <c r="M7" s="203" t="s">
        <v>365</v>
      </c>
      <c r="N7" s="203">
        <v>319577</v>
      </c>
      <c r="O7" s="203" t="s">
        <v>332</v>
      </c>
      <c r="P7" s="203">
        <v>86</v>
      </c>
      <c r="Q7" s="203" t="s">
        <v>25</v>
      </c>
      <c r="R7" s="203">
        <v>298</v>
      </c>
      <c r="S7" s="203" t="s">
        <v>366</v>
      </c>
      <c r="T7" s="203">
        <v>25532.2</v>
      </c>
      <c r="U7" s="203" t="s">
        <v>62</v>
      </c>
      <c r="V7" s="218" t="s">
        <v>63</v>
      </c>
    </row>
    <row r="8" spans="1:22" ht="30" customHeight="1" x14ac:dyDescent="0.25">
      <c r="A8" s="1" t="s">
        <v>282</v>
      </c>
      <c r="B8" s="217" t="s">
        <v>103</v>
      </c>
      <c r="C8" s="203"/>
      <c r="D8" s="203" t="s">
        <v>337</v>
      </c>
      <c r="E8" s="203">
        <v>0.2742</v>
      </c>
      <c r="F8" s="203" t="s">
        <v>364</v>
      </c>
      <c r="G8" s="203">
        <v>3</v>
      </c>
      <c r="H8" s="203" t="s">
        <v>24</v>
      </c>
      <c r="I8" s="203" t="s">
        <v>24</v>
      </c>
      <c r="J8" s="203">
        <v>4173</v>
      </c>
      <c r="K8" s="203" t="s">
        <v>331</v>
      </c>
      <c r="L8" s="203">
        <v>65.52</v>
      </c>
      <c r="M8" s="203" t="s">
        <v>365</v>
      </c>
      <c r="N8" s="203">
        <v>273415</v>
      </c>
      <c r="O8" s="203" t="s">
        <v>332</v>
      </c>
      <c r="P8" s="203">
        <v>75</v>
      </c>
      <c r="Q8" s="203" t="s">
        <v>25</v>
      </c>
      <c r="R8" s="203">
        <v>298</v>
      </c>
      <c r="S8" s="203" t="s">
        <v>366</v>
      </c>
      <c r="T8" s="203">
        <v>22341.200000000001</v>
      </c>
      <c r="U8" s="203" t="s">
        <v>62</v>
      </c>
      <c r="V8" s="218" t="s">
        <v>63</v>
      </c>
    </row>
    <row r="9" spans="1:22" ht="30" customHeight="1" x14ac:dyDescent="0.25">
      <c r="A9" s="1" t="s">
        <v>282</v>
      </c>
      <c r="B9" s="217" t="s">
        <v>103</v>
      </c>
      <c r="C9" s="203"/>
      <c r="D9" s="203" t="s">
        <v>338</v>
      </c>
      <c r="E9" s="203">
        <v>0.2467</v>
      </c>
      <c r="F9" s="203" t="s">
        <v>364</v>
      </c>
      <c r="G9" s="203">
        <v>3</v>
      </c>
      <c r="H9" s="203" t="s">
        <v>24</v>
      </c>
      <c r="I9" s="203" t="s">
        <v>24</v>
      </c>
      <c r="J9" s="203">
        <v>6597</v>
      </c>
      <c r="K9" s="203" t="s">
        <v>331</v>
      </c>
      <c r="L9" s="203">
        <v>63.3</v>
      </c>
      <c r="M9" s="203" t="s">
        <v>365</v>
      </c>
      <c r="N9" s="203">
        <v>417590</v>
      </c>
      <c r="O9" s="203" t="s">
        <v>332</v>
      </c>
      <c r="P9" s="203">
        <v>103</v>
      </c>
      <c r="Q9" s="203" t="s">
        <v>25</v>
      </c>
      <c r="R9" s="203">
        <v>298</v>
      </c>
      <c r="S9" s="203" t="s">
        <v>366</v>
      </c>
      <c r="T9" s="203">
        <v>30699.8</v>
      </c>
      <c r="U9" s="203" t="s">
        <v>62</v>
      </c>
      <c r="V9" s="218" t="s">
        <v>63</v>
      </c>
    </row>
    <row r="10" spans="1:22" ht="30" customHeight="1" x14ac:dyDescent="0.25">
      <c r="A10" s="1" t="s">
        <v>282</v>
      </c>
      <c r="B10" s="217" t="s">
        <v>103</v>
      </c>
      <c r="C10" s="203"/>
      <c r="D10" s="203" t="s">
        <v>339</v>
      </c>
      <c r="E10" s="203">
        <v>0.14979999999999999</v>
      </c>
      <c r="F10" s="203" t="s">
        <v>364</v>
      </c>
      <c r="G10" s="203">
        <v>3</v>
      </c>
      <c r="H10" s="203" t="s">
        <v>24</v>
      </c>
      <c r="I10" s="203" t="s">
        <v>24</v>
      </c>
      <c r="J10" s="203">
        <v>6981</v>
      </c>
      <c r="K10" s="203" t="s">
        <v>331</v>
      </c>
      <c r="L10" s="203">
        <v>67.150000000000006</v>
      </c>
      <c r="M10" s="203" t="s">
        <v>365</v>
      </c>
      <c r="N10" s="203">
        <v>468774</v>
      </c>
      <c r="O10" s="203" t="s">
        <v>332</v>
      </c>
      <c r="P10" s="203">
        <v>70</v>
      </c>
      <c r="Q10" s="204" t="s">
        <v>25</v>
      </c>
      <c r="R10" s="203">
        <v>298</v>
      </c>
      <c r="S10" s="203" t="s">
        <v>366</v>
      </c>
      <c r="T10" s="203">
        <v>20926.3</v>
      </c>
      <c r="U10" s="203" t="s">
        <v>62</v>
      </c>
      <c r="V10" s="218" t="s">
        <v>63</v>
      </c>
    </row>
    <row r="11" spans="1:22" ht="30" customHeight="1" x14ac:dyDescent="0.25">
      <c r="A11" s="1" t="s">
        <v>282</v>
      </c>
      <c r="B11" s="217" t="s">
        <v>103</v>
      </c>
      <c r="C11" s="203"/>
      <c r="D11" s="203" t="s">
        <v>340</v>
      </c>
      <c r="E11" s="203">
        <v>0.124</v>
      </c>
      <c r="F11" s="203" t="s">
        <v>364</v>
      </c>
      <c r="G11" s="203">
        <v>3</v>
      </c>
      <c r="H11" s="203" t="s">
        <v>24</v>
      </c>
      <c r="I11" s="203" t="s">
        <v>24</v>
      </c>
      <c r="J11" s="203">
        <v>7238</v>
      </c>
      <c r="K11" s="203"/>
      <c r="L11" s="203">
        <v>84.64</v>
      </c>
      <c r="M11" s="203"/>
      <c r="N11" s="203">
        <v>612624</v>
      </c>
      <c r="O11" s="203"/>
      <c r="P11" s="203">
        <v>76</v>
      </c>
      <c r="Q11" s="204" t="s">
        <v>25</v>
      </c>
      <c r="R11" s="203">
        <v>298</v>
      </c>
      <c r="S11" s="203" t="s">
        <v>366</v>
      </c>
      <c r="T11" s="203">
        <v>22637.7</v>
      </c>
      <c r="U11" s="203" t="s">
        <v>62</v>
      </c>
      <c r="V11" s="218" t="s">
        <v>63</v>
      </c>
    </row>
    <row r="12" spans="1:22" ht="30" customHeight="1" thickBot="1" x14ac:dyDescent="0.3">
      <c r="A12" s="103" t="s">
        <v>282</v>
      </c>
      <c r="B12" s="219" t="s">
        <v>103</v>
      </c>
      <c r="C12" s="220"/>
      <c r="D12" s="220" t="s">
        <v>341</v>
      </c>
      <c r="E12" s="220">
        <v>9.6000000000000002E-2</v>
      </c>
      <c r="F12" s="220"/>
      <c r="G12" s="220"/>
      <c r="H12" s="220"/>
      <c r="I12" s="220"/>
      <c r="J12" s="220">
        <v>6587</v>
      </c>
      <c r="K12" s="220"/>
      <c r="L12" s="221">
        <v>65.12</v>
      </c>
      <c r="M12" s="220"/>
      <c r="N12" s="221">
        <v>428945</v>
      </c>
      <c r="O12" s="220"/>
      <c r="P12" s="221">
        <v>41</v>
      </c>
      <c r="Q12" s="220"/>
      <c r="R12" s="220"/>
      <c r="S12" s="220" t="s">
        <v>366</v>
      </c>
      <c r="T12" s="220">
        <v>12271.3</v>
      </c>
      <c r="U12" s="220" t="s">
        <v>62</v>
      </c>
      <c r="V12" s="222" t="s">
        <v>63</v>
      </c>
    </row>
  </sheetData>
  <mergeCells count="1">
    <mergeCell ref="A1:V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2014 m. CO2</vt:lpstr>
      <vt:lpstr>2014 m. N2O</vt:lpstr>
    </vt:vector>
  </TitlesOfParts>
  <Company>AAA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Aušra Nausėdienė</dc:creator>
  <cp:lastModifiedBy>Tomas Aukštinaitis</cp:lastModifiedBy>
  <dcterms:created xsi:type="dcterms:W3CDTF">2015-03-18T06:10:28Z</dcterms:created>
  <dcterms:modified xsi:type="dcterms:W3CDTF">2016-06-22T13:53:37Z</dcterms:modified>
</cp:coreProperties>
</file>