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3127"/>
  <workbookPr codeName="DieseArbeitsmappe"/>
  <mc:AlternateContent xmlns:mc="http://schemas.openxmlformats.org/markup-compatibility/2006">
    <mc:Choice Requires="x15">
      <x15ac:absPath xmlns:x15ac="http://schemas.microsoft.com/office/spreadsheetml/2010/11/ac" url="C:\Users\tvilkickas\Desktop\"/>
    </mc:Choice>
  </mc:AlternateContent>
  <xr:revisionPtr revIDLastSave="0" documentId="8_{0EA334AC-7EFF-4355-BAF7-BBFEB7B56AB4}" xr6:coauthVersionLast="45" xr6:coauthVersionMax="45" xr10:uidLastSave="{00000000-0000-0000-0000-000000000000}"/>
  <bookViews>
    <workbookView xWindow="-120" yWindow="-120" windowWidth="25440" windowHeight="15390" tabRatio="805" activeTab="3"/>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C_SourceStreams!$B$5:$O$141</definedName>
    <definedName name="_xlnm.Print_Area" localSheetId="5">D_MeasurementBasedApproaches!$B$5:$O$55</definedName>
    <definedName name="_xlnm.Print_Area" localSheetId="6">'E_Fall-backApproach'!$B$5:$O$53</definedName>
    <definedName name="_xlnm.Print_Area" localSheetId="7">F_PFC!$B$5:$O$88</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c r="BC250" i="58"/>
  <c r="K237" i="58"/>
  <c r="AE237" i="58"/>
  <c r="BC218" i="58"/>
  <c r="K205" i="58"/>
  <c r="AE205" i="58"/>
  <c r="BC186" i="58"/>
  <c r="K173" i="58"/>
  <c r="AE173" i="58"/>
  <c r="BC154" i="58"/>
  <c r="K141" i="58"/>
  <c r="AE141" i="58"/>
  <c r="BC122" i="58"/>
  <c r="K109" i="58"/>
  <c r="AE109" i="58"/>
  <c r="BC90" i="58"/>
  <c r="K77" i="58"/>
  <c r="F353" i="46"/>
  <c r="R355" i="46"/>
  <c r="AE337" i="46"/>
  <c r="F318" i="46"/>
  <c r="F283" i="46"/>
  <c r="R285" i="46"/>
  <c r="AE267" i="46"/>
  <c r="F248" i="46"/>
  <c r="R250" i="46"/>
  <c r="AE232" i="46"/>
  <c r="F213" i="46"/>
  <c r="R215" i="46"/>
  <c r="AE197" i="46"/>
  <c r="F178" i="46"/>
  <c r="R180" i="46"/>
  <c r="AE162" i="46"/>
  <c r="F143" i="46"/>
  <c r="R145" i="46"/>
  <c r="AE127" i="46"/>
  <c r="F108" i="46"/>
  <c r="R110" i="46"/>
  <c r="AE92" i="46"/>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c r="H545" i="52"/>
  <c r="AM544" i="52"/>
  <c r="AI544" i="52"/>
  <c r="AG544" i="52"/>
  <c r="AD544" i="52"/>
  <c r="Z544" i="52"/>
  <c r="N544" i="52"/>
  <c r="K544" i="52"/>
  <c r="G544" i="52"/>
  <c r="B544" i="52"/>
  <c r="AM542" i="52"/>
  <c r="AM532" i="52"/>
  <c r="AE542" i="52"/>
  <c r="AD542" i="52"/>
  <c r="AC542"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c r="D586" i="52"/>
  <c r="D634" i="52"/>
  <c r="D682" i="52"/>
  <c r="I393" i="52"/>
  <c r="H393" i="52"/>
  <c r="E393" i="52"/>
  <c r="D393" i="52"/>
  <c r="D441" i="52"/>
  <c r="D489" i="52"/>
  <c r="D537" i="52"/>
  <c r="D585" i="52"/>
  <c r="D633" i="52"/>
  <c r="D681" i="52"/>
  <c r="M392" i="52"/>
  <c r="L392" i="52"/>
  <c r="I392" i="52"/>
  <c r="H392" i="52"/>
  <c r="E392" i="52"/>
  <c r="D392" i="52"/>
  <c r="D440" i="52"/>
  <c r="D488" i="52"/>
  <c r="D536" i="52"/>
  <c r="D584" i="52"/>
  <c r="D632" i="52"/>
  <c r="D680" i="52"/>
  <c r="C392" i="52"/>
  <c r="B392" i="52"/>
  <c r="M391" i="52"/>
  <c r="L391" i="52"/>
  <c r="I391" i="52"/>
  <c r="H391" i="52"/>
  <c r="E391" i="52"/>
  <c r="D391" i="52"/>
  <c r="D439" i="52"/>
  <c r="D487" i="52"/>
  <c r="D535" i="52"/>
  <c r="D583" i="52"/>
  <c r="D631" i="52"/>
  <c r="D679" i="52"/>
  <c r="C391" i="52"/>
  <c r="C439" i="52"/>
  <c r="C487" i="52"/>
  <c r="C535" i="52"/>
  <c r="B391" i="52"/>
  <c r="B439" i="52"/>
  <c r="B487" i="52"/>
  <c r="B535" i="52"/>
  <c r="B583" i="52"/>
  <c r="B631" i="52"/>
  <c r="B679" i="52"/>
  <c r="M390" i="52"/>
  <c r="L390" i="52"/>
  <c r="I390" i="52"/>
  <c r="H390" i="52"/>
  <c r="E390" i="52"/>
  <c r="D390" i="52"/>
  <c r="D438" i="52"/>
  <c r="D486" i="52"/>
  <c r="D534" i="52"/>
  <c r="D582" i="52"/>
  <c r="D630" i="52"/>
  <c r="D678" i="52"/>
  <c r="I389" i="52"/>
  <c r="H389" i="52"/>
  <c r="E389" i="52"/>
  <c r="D389" i="52"/>
  <c r="C389" i="52"/>
  <c r="C437" i="52"/>
  <c r="C485" i="52"/>
  <c r="C533" i="52"/>
  <c r="C581" i="52"/>
  <c r="C629" i="52"/>
  <c r="B389" i="52"/>
  <c r="B390" i="52"/>
  <c r="B438" i="52"/>
  <c r="B486" i="52"/>
  <c r="B534" i="52"/>
  <c r="B582" i="52"/>
  <c r="B630" i="52"/>
  <c r="B678" i="52"/>
  <c r="M388" i="52"/>
  <c r="L388" i="52"/>
  <c r="I388" i="52"/>
  <c r="H388" i="52"/>
  <c r="E388" i="52"/>
  <c r="D388" i="52"/>
  <c r="D436" i="52"/>
  <c r="D484" i="52"/>
  <c r="D532" i="52"/>
  <c r="D580" i="52"/>
  <c r="D628" i="52"/>
  <c r="D676" i="52"/>
  <c r="C388" i="52"/>
  <c r="B388" i="52"/>
  <c r="B436" i="52"/>
  <c r="B484" i="52"/>
  <c r="B532" i="52"/>
  <c r="B580" i="52"/>
  <c r="B628" i="52"/>
  <c r="B676" i="52"/>
  <c r="M387" i="52"/>
  <c r="L387" i="52"/>
  <c r="I387" i="52"/>
  <c r="H387" i="52"/>
  <c r="E387" i="52"/>
  <c r="D387" i="52"/>
  <c r="D435" i="52"/>
  <c r="D483" i="52"/>
  <c r="D531" i="52"/>
  <c r="D579" i="52"/>
  <c r="D627" i="52"/>
  <c r="D675" i="52"/>
  <c r="M386" i="52"/>
  <c r="L386" i="52"/>
  <c r="I386" i="52"/>
  <c r="H386" i="52"/>
  <c r="E386" i="52"/>
  <c r="D386" i="52"/>
  <c r="C386" i="52"/>
  <c r="B386" i="52"/>
  <c r="M385" i="52"/>
  <c r="L385" i="52"/>
  <c r="I385" i="52"/>
  <c r="H385" i="52"/>
  <c r="E385" i="52"/>
  <c r="D385" i="52"/>
  <c r="C385" i="52"/>
  <c r="C433" i="52"/>
  <c r="C481" i="52"/>
  <c r="C529" i="52"/>
  <c r="C577" i="52"/>
  <c r="C625" i="52"/>
  <c r="C673" i="52"/>
  <c r="B385" i="52"/>
  <c r="B433" i="52"/>
  <c r="B481" i="52"/>
  <c r="B529" i="52"/>
  <c r="B577" i="52"/>
  <c r="B625" i="52"/>
  <c r="B673" i="52"/>
  <c r="M384" i="52"/>
  <c r="L384" i="52"/>
  <c r="I384" i="52"/>
  <c r="H384" i="52"/>
  <c r="E384" i="52"/>
  <c r="D384" i="52"/>
  <c r="C384" i="52"/>
  <c r="C432" i="52"/>
  <c r="B384" i="52"/>
  <c r="B432" i="52"/>
  <c r="B480" i="52"/>
  <c r="B528" i="52"/>
  <c r="B576" i="52"/>
  <c r="B624" i="52"/>
  <c r="B672" i="52"/>
  <c r="I383" i="52"/>
  <c r="H383" i="52"/>
  <c r="E383" i="52"/>
  <c r="D383" i="52"/>
  <c r="C383" i="52"/>
  <c r="C431" i="52"/>
  <c r="C479" i="52"/>
  <c r="C527" i="52"/>
  <c r="C575" i="52"/>
  <c r="C623" i="52"/>
  <c r="C671" i="52"/>
  <c r="B383" i="52"/>
  <c r="B431" i="52"/>
  <c r="B479" i="52"/>
  <c r="B527" i="52"/>
  <c r="B575" i="52"/>
  <c r="B623" i="52"/>
  <c r="B671" i="52"/>
  <c r="H382" i="52"/>
  <c r="N382" i="52"/>
  <c r="E382" i="52"/>
  <c r="D382" i="52"/>
  <c r="L381" i="52"/>
  <c r="I381" i="52"/>
  <c r="H381" i="52"/>
  <c r="E381" i="52"/>
  <c r="D381" i="52"/>
  <c r="D429" i="52"/>
  <c r="D477" i="52"/>
  <c r="D525" i="52"/>
  <c r="D573" i="52"/>
  <c r="D621" i="52"/>
  <c r="D669" i="52"/>
  <c r="L380" i="52"/>
  <c r="I380" i="52"/>
  <c r="H380" i="52"/>
  <c r="E380" i="52"/>
  <c r="D380" i="52"/>
  <c r="D428" i="52"/>
  <c r="D476" i="52"/>
  <c r="D524" i="52"/>
  <c r="D572" i="52"/>
  <c r="D620" i="52"/>
  <c r="D668" i="52"/>
  <c r="C380" i="52"/>
  <c r="B380" i="52"/>
  <c r="I379" i="52"/>
  <c r="H379" i="52"/>
  <c r="E379" i="52"/>
  <c r="D379" i="52"/>
  <c r="D427" i="52"/>
  <c r="D475" i="52"/>
  <c r="D523" i="52"/>
  <c r="D571" i="52"/>
  <c r="D619" i="52"/>
  <c r="D667" i="52"/>
  <c r="C379" i="52"/>
  <c r="B379" i="52"/>
  <c r="B427" i="52"/>
  <c r="B475" i="52"/>
  <c r="B523" i="52"/>
  <c r="B571" i="52"/>
  <c r="B619" i="52"/>
  <c r="B667" i="52"/>
  <c r="I378" i="52"/>
  <c r="E378" i="52"/>
  <c r="D378" i="52"/>
  <c r="D426" i="52"/>
  <c r="D474" i="52"/>
  <c r="D522" i="52"/>
  <c r="D570" i="52"/>
  <c r="D618" i="52"/>
  <c r="D666" i="52"/>
  <c r="I377" i="52"/>
  <c r="H377" i="52"/>
  <c r="E377" i="52"/>
  <c r="D377" i="52"/>
  <c r="D425" i="52"/>
  <c r="D473" i="52"/>
  <c r="D521" i="52"/>
  <c r="D569" i="52"/>
  <c r="D617" i="52"/>
  <c r="D665" i="52"/>
  <c r="L376" i="52"/>
  <c r="I376" i="52"/>
  <c r="H376" i="52"/>
  <c r="E376" i="52"/>
  <c r="D376" i="52"/>
  <c r="D424" i="52"/>
  <c r="C376" i="52"/>
  <c r="C377" i="52"/>
  <c r="C425" i="52"/>
  <c r="B376" i="52"/>
  <c r="I375" i="52"/>
  <c r="H375" i="52"/>
  <c r="N375" i="52"/>
  <c r="E375" i="52"/>
  <c r="D375" i="52"/>
  <c r="D423" i="52"/>
  <c r="D471" i="52"/>
  <c r="D519" i="52"/>
  <c r="D567" i="52"/>
  <c r="D615" i="52"/>
  <c r="D663" i="52"/>
  <c r="I374" i="52"/>
  <c r="E374" i="52"/>
  <c r="D374" i="52"/>
  <c r="D422" i="52"/>
  <c r="D470" i="52"/>
  <c r="D518" i="52"/>
  <c r="D566" i="52"/>
  <c r="D614" i="52"/>
  <c r="D662" i="52"/>
  <c r="I373" i="52"/>
  <c r="H373" i="52"/>
  <c r="E373" i="52"/>
  <c r="D373" i="52"/>
  <c r="D421" i="52"/>
  <c r="D469" i="52"/>
  <c r="D517" i="52"/>
  <c r="D565" i="52"/>
  <c r="D613" i="52"/>
  <c r="D661" i="52"/>
  <c r="L372" i="52"/>
  <c r="I372" i="52"/>
  <c r="H372" i="52"/>
  <c r="E372" i="52"/>
  <c r="D372" i="52"/>
  <c r="D420" i="52"/>
  <c r="D468" i="52"/>
  <c r="D516" i="52"/>
  <c r="D564" i="52"/>
  <c r="D612" i="52"/>
  <c r="D660" i="52"/>
  <c r="C372" i="52"/>
  <c r="B372" i="52"/>
  <c r="M371" i="52"/>
  <c r="L371" i="52"/>
  <c r="I371" i="52"/>
  <c r="H371" i="52"/>
  <c r="E371" i="52"/>
  <c r="D371" i="52"/>
  <c r="L370" i="52"/>
  <c r="I370" i="52"/>
  <c r="H370" i="52"/>
  <c r="E370" i="52"/>
  <c r="D370" i="52"/>
  <c r="D418" i="52"/>
  <c r="D466" i="52"/>
  <c r="D514" i="52"/>
  <c r="D562" i="52"/>
  <c r="D610" i="52"/>
  <c r="D658" i="52"/>
  <c r="M369" i="52"/>
  <c r="L369" i="52"/>
  <c r="I369" i="52"/>
  <c r="H369" i="52"/>
  <c r="E369" i="52"/>
  <c r="D369" i="52"/>
  <c r="D417" i="52"/>
  <c r="D465" i="52"/>
  <c r="D513" i="52"/>
  <c r="D561" i="52"/>
  <c r="D609" i="52"/>
  <c r="D657" i="52"/>
  <c r="C369" i="52"/>
  <c r="B369" i="52"/>
  <c r="B417" i="52"/>
  <c r="B465" i="52"/>
  <c r="B513" i="52"/>
  <c r="B561" i="52"/>
  <c r="B609" i="52"/>
  <c r="B657" i="52"/>
  <c r="M368" i="52"/>
  <c r="L368" i="52"/>
  <c r="I368" i="52"/>
  <c r="H368" i="52"/>
  <c r="E368" i="52"/>
  <c r="D368" i="52"/>
  <c r="D416" i="52"/>
  <c r="D464" i="52"/>
  <c r="D512" i="52"/>
  <c r="D560" i="52"/>
  <c r="D608" i="52"/>
  <c r="D656" i="52"/>
  <c r="I367" i="52"/>
  <c r="H367" i="52"/>
  <c r="E367" i="52"/>
  <c r="D367" i="52"/>
  <c r="C367" i="52"/>
  <c r="B367" i="52"/>
  <c r="M366" i="52"/>
  <c r="L366" i="52"/>
  <c r="I366" i="52"/>
  <c r="H366" i="52"/>
  <c r="E366" i="52"/>
  <c r="D366" i="52"/>
  <c r="D414" i="52"/>
  <c r="D462" i="52"/>
  <c r="D510" i="52"/>
  <c r="D558" i="52"/>
  <c r="D606" i="52"/>
  <c r="D654" i="52"/>
  <c r="I365" i="52"/>
  <c r="H365" i="52"/>
  <c r="E365" i="52"/>
  <c r="D365" i="52"/>
  <c r="D413" i="52"/>
  <c r="D461" i="52"/>
  <c r="D509" i="52"/>
  <c r="D557" i="52"/>
  <c r="D605" i="52"/>
  <c r="D653" i="52"/>
  <c r="L364" i="52"/>
  <c r="I364" i="52"/>
  <c r="H364" i="52"/>
  <c r="E364" i="52"/>
  <c r="D364" i="52"/>
  <c r="D412" i="52"/>
  <c r="D460" i="52"/>
  <c r="D508" i="52"/>
  <c r="D556" i="52"/>
  <c r="D604" i="52"/>
  <c r="D652" i="52"/>
  <c r="M363" i="52"/>
  <c r="L363" i="52"/>
  <c r="I363" i="52"/>
  <c r="H363" i="52"/>
  <c r="E363" i="52"/>
  <c r="D363" i="52"/>
  <c r="D411" i="52"/>
  <c r="C363" i="52"/>
  <c r="B363" i="52"/>
  <c r="I362" i="52"/>
  <c r="N362" i="52"/>
  <c r="H362" i="52"/>
  <c r="E362" i="52"/>
  <c r="D362" i="52"/>
  <c r="D410" i="52"/>
  <c r="D458" i="52"/>
  <c r="D506" i="52"/>
  <c r="D554" i="52"/>
  <c r="D602" i="52"/>
  <c r="D650" i="52"/>
  <c r="M361" i="52"/>
  <c r="L361" i="52"/>
  <c r="I361" i="52"/>
  <c r="H361" i="52"/>
  <c r="E361" i="52"/>
  <c r="D361" i="52"/>
  <c r="D409" i="52"/>
  <c r="D457" i="52"/>
  <c r="D505" i="52"/>
  <c r="D553" i="52"/>
  <c r="D601" i="52"/>
  <c r="D649" i="52"/>
  <c r="B361" i="52"/>
  <c r="M360" i="52"/>
  <c r="L360" i="52"/>
  <c r="I360" i="52"/>
  <c r="H360" i="52"/>
  <c r="E360" i="52"/>
  <c r="D360" i="52"/>
  <c r="D408" i="52"/>
  <c r="D456" i="52"/>
  <c r="D504" i="52"/>
  <c r="D552" i="52"/>
  <c r="D600" i="52"/>
  <c r="D648" i="52"/>
  <c r="C360" i="52"/>
  <c r="C408" i="52"/>
  <c r="C456" i="52"/>
  <c r="B360" i="52"/>
  <c r="B408" i="52"/>
  <c r="B456" i="52"/>
  <c r="B504" i="52"/>
  <c r="B552" i="52"/>
  <c r="B600" i="52"/>
  <c r="B648" i="52"/>
  <c r="H359" i="52"/>
  <c r="N359" i="52"/>
  <c r="E359" i="52"/>
  <c r="D359" i="52"/>
  <c r="D407" i="52"/>
  <c r="D455" i="52"/>
  <c r="D503" i="52"/>
  <c r="D551" i="52"/>
  <c r="D599" i="52"/>
  <c r="D647" i="52"/>
  <c r="H358" i="52"/>
  <c r="N358" i="52"/>
  <c r="E358" i="52"/>
  <c r="D358" i="52"/>
  <c r="D406" i="52"/>
  <c r="D454" i="52"/>
  <c r="D502" i="52"/>
  <c r="D550" i="52"/>
  <c r="D598" i="52"/>
  <c r="D646" i="52"/>
  <c r="L357" i="52"/>
  <c r="I357" i="52"/>
  <c r="H357" i="52"/>
  <c r="E357" i="52"/>
  <c r="D357" i="52"/>
  <c r="D405" i="52"/>
  <c r="D453" i="52"/>
  <c r="D501" i="52"/>
  <c r="D549" i="52"/>
  <c r="D597" i="52"/>
  <c r="D645" i="52"/>
  <c r="M356" i="52"/>
  <c r="L356" i="52"/>
  <c r="I356" i="52"/>
  <c r="H356" i="52"/>
  <c r="E356" i="52"/>
  <c r="D356" i="52"/>
  <c r="D404" i="52"/>
  <c r="D452" i="52"/>
  <c r="D500" i="52"/>
  <c r="D548" i="52"/>
  <c r="D596" i="52"/>
  <c r="D644" i="52"/>
  <c r="M355" i="52"/>
  <c r="L355" i="52"/>
  <c r="I355" i="52"/>
  <c r="H355" i="52"/>
  <c r="E355" i="52"/>
  <c r="D355" i="52"/>
  <c r="D403" i="52"/>
  <c r="M354" i="52"/>
  <c r="L354" i="52"/>
  <c r="I354" i="52"/>
  <c r="H354" i="52"/>
  <c r="E354" i="52"/>
  <c r="D354" i="52"/>
  <c r="D402" i="52"/>
  <c r="M353" i="52"/>
  <c r="L353" i="52"/>
  <c r="I353" i="52"/>
  <c r="H353" i="52"/>
  <c r="E353" i="52"/>
  <c r="D353" i="52"/>
  <c r="D401" i="52"/>
  <c r="D449" i="52"/>
  <c r="D497" i="52"/>
  <c r="D545" i="52"/>
  <c r="D593" i="52"/>
  <c r="D641" i="52"/>
  <c r="C353" i="52"/>
  <c r="C401" i="52"/>
  <c r="B353" i="52"/>
  <c r="B354" i="52"/>
  <c r="X352" i="52"/>
  <c r="N352" i="52"/>
  <c r="K352" i="52"/>
  <c r="G352" i="52"/>
  <c r="F352" i="52"/>
  <c r="F400" i="52"/>
  <c r="F448" i="52"/>
  <c r="F496" i="52"/>
  <c r="F544" i="52"/>
  <c r="F592" i="52"/>
  <c r="F640" i="52"/>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c r="A132" i="52"/>
  <c r="C300" i="52"/>
  <c r="A131" i="52"/>
  <c r="C299" i="52"/>
  <c r="A130" i="52"/>
  <c r="C298" i="52"/>
  <c r="A129" i="52"/>
  <c r="C297" i="52"/>
  <c r="A128" i="52"/>
  <c r="C296" i="52"/>
  <c r="A127" i="52"/>
  <c r="C295" i="52"/>
  <c r="A126" i="52"/>
  <c r="C294" i="52"/>
  <c r="A125" i="52"/>
  <c r="C293" i="52"/>
  <c r="A124" i="52"/>
  <c r="C292" i="52"/>
  <c r="A123" i="52"/>
  <c r="C291" i="52"/>
  <c r="A122" i="52"/>
  <c r="C290" i="52"/>
  <c r="A121" i="52"/>
  <c r="C289" i="52"/>
  <c r="A120" i="52"/>
  <c r="C288" i="52"/>
  <c r="A119" i="52"/>
  <c r="C287" i="52"/>
  <c r="A118" i="52"/>
  <c r="C286" i="52"/>
  <c r="A117" i="52"/>
  <c r="C285" i="52"/>
  <c r="A116" i="52"/>
  <c r="C284" i="52"/>
  <c r="A115" i="52"/>
  <c r="C283" i="52"/>
  <c r="A114" i="52"/>
  <c r="C282" i="52"/>
  <c r="A113" i="52"/>
  <c r="C281" i="52"/>
  <c r="A112" i="52"/>
  <c r="C280" i="52"/>
  <c r="A111" i="52"/>
  <c r="C279" i="52"/>
  <c r="A110" i="52"/>
  <c r="C278" i="52"/>
  <c r="A109" i="52"/>
  <c r="C277" i="52"/>
  <c r="A108" i="52"/>
  <c r="C276" i="52"/>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67" i="52"/>
  <c r="B66" i="52"/>
  <c r="AG413" i="52"/>
  <c r="B65" i="52"/>
  <c r="C64" i="52"/>
  <c r="B64" i="52"/>
  <c r="C63" i="52"/>
  <c r="B63" i="52"/>
  <c r="B62" i="52"/>
  <c r="B61" i="52"/>
  <c r="B60" i="52"/>
  <c r="B49" i="52"/>
  <c r="B48" i="52"/>
  <c r="B47" i="52"/>
  <c r="L74" i="46"/>
  <c r="B46" i="52"/>
  <c r="C45" i="52"/>
  <c r="B45" i="52"/>
  <c r="C44" i="52"/>
  <c r="B44" i="52"/>
  <c r="B40" i="52"/>
  <c r="B39" i="52"/>
  <c r="I190" i="57"/>
  <c r="B38" i="52"/>
  <c r="B37" i="52"/>
  <c r="A258" i="52"/>
  <c r="B32" i="52"/>
  <c r="C42" i="52"/>
  <c r="C27" i="52"/>
  <c r="B27" i="52"/>
  <c r="C26" i="52"/>
  <c r="B26" i="52"/>
  <c r="B16" i="52"/>
  <c r="AE1397" i="50"/>
  <c r="B15" i="52"/>
  <c r="AM2077" i="50"/>
  <c r="B6" i="52"/>
  <c r="BE1260" i="50"/>
  <c r="B5" i="52"/>
  <c r="BD261" i="50"/>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c r="T3" i="61"/>
  <c r="S3" i="61"/>
  <c r="R3" i="61"/>
  <c r="Q3" i="61"/>
  <c r="Q107" i="61"/>
  <c r="P3" i="61"/>
  <c r="O3" i="61"/>
  <c r="N3" i="61"/>
  <c r="M3" i="61"/>
  <c r="M94" i="61"/>
  <c r="L3" i="61"/>
  <c r="L107" i="61"/>
  <c r="K3" i="61"/>
  <c r="J3" i="61"/>
  <c r="I3" i="61"/>
  <c r="H3" i="61"/>
  <c r="H81"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c r="M2013" i="50"/>
  <c r="AT2011" i="50"/>
  <c r="AT2013" i="50"/>
  <c r="M1986" i="50"/>
  <c r="AT1984" i="50"/>
  <c r="AT1986" i="50"/>
  <c r="M1959" i="50"/>
  <c r="AT1957" i="50"/>
  <c r="AT1959" i="50"/>
  <c r="M1932" i="50"/>
  <c r="AT1930" i="50"/>
  <c r="AT1932" i="50"/>
  <c r="M1905" i="50"/>
  <c r="AT1903" i="50"/>
  <c r="AT1905" i="50"/>
  <c r="M1878" i="50"/>
  <c r="AT1876" i="50"/>
  <c r="AT1878" i="50"/>
  <c r="M1851" i="50"/>
  <c r="AT1849" i="50"/>
  <c r="AT1851" i="50"/>
  <c r="M1824" i="50"/>
  <c r="AT1822" i="50"/>
  <c r="AT1824" i="50"/>
  <c r="M1797" i="50"/>
  <c r="AT1795" i="50"/>
  <c r="AT1797" i="50"/>
  <c r="M1770" i="50"/>
  <c r="AT1768" i="50"/>
  <c r="AT1770" i="50"/>
  <c r="M1743" i="50"/>
  <c r="AT1741" i="50"/>
  <c r="AT1743" i="50"/>
  <c r="M1716" i="50"/>
  <c r="AT1714" i="50"/>
  <c r="AT1716" i="50"/>
  <c r="M1689" i="50"/>
  <c r="AT1687" i="50"/>
  <c r="AT1689" i="50"/>
  <c r="M1662" i="50"/>
  <c r="AT1660" i="50"/>
  <c r="AT1662" i="50"/>
  <c r="M1635" i="50"/>
  <c r="AT1633" i="50"/>
  <c r="AT1635" i="50"/>
  <c r="M1608" i="50"/>
  <c r="AT1606" i="50"/>
  <c r="AT1608" i="50"/>
  <c r="M1581" i="50"/>
  <c r="AT1579" i="50"/>
  <c r="AT1581" i="50"/>
  <c r="M1554" i="50"/>
  <c r="AT1552" i="50"/>
  <c r="AT1554" i="50"/>
  <c r="M1527" i="50"/>
  <c r="AT1525" i="50"/>
  <c r="AT1527" i="50"/>
  <c r="M1500" i="50"/>
  <c r="AT1498" i="50"/>
  <c r="AT1500" i="50"/>
  <c r="M1473" i="50"/>
  <c r="AT1471" i="50"/>
  <c r="AT1473" i="50"/>
  <c r="M1446" i="50"/>
  <c r="AT1444" i="50"/>
  <c r="AT1446" i="50"/>
  <c r="M1419" i="50"/>
  <c r="AT1417" i="50"/>
  <c r="AT1419" i="50"/>
  <c r="M1392" i="50"/>
  <c r="AT1390" i="50"/>
  <c r="AT1392" i="50"/>
  <c r="M1365" i="50"/>
  <c r="AT1363" i="50"/>
  <c r="AT1365" i="50"/>
  <c r="M1338" i="50"/>
  <c r="AT1336" i="50"/>
  <c r="AT1338" i="50"/>
  <c r="M1311" i="50"/>
  <c r="AT1309" i="50"/>
  <c r="AT1311" i="50"/>
  <c r="M1284" i="50"/>
  <c r="AT1282" i="50"/>
  <c r="AT1284" i="50"/>
  <c r="M1257" i="50"/>
  <c r="AT1255" i="50"/>
  <c r="AT1257" i="50"/>
  <c r="M1230" i="50"/>
  <c r="AT1228" i="50"/>
  <c r="AT1230" i="50"/>
  <c r="M1203" i="50"/>
  <c r="AT1201" i="50"/>
  <c r="AT1203" i="50"/>
  <c r="M1176" i="50"/>
  <c r="AT1174" i="50"/>
  <c r="AT1176" i="50"/>
  <c r="M1149" i="50"/>
  <c r="AT1147" i="50"/>
  <c r="AT1149" i="50"/>
  <c r="M1122" i="50"/>
  <c r="AT1120" i="50"/>
  <c r="AT1122" i="50"/>
  <c r="M1095" i="50"/>
  <c r="AT1093" i="50"/>
  <c r="AT1095" i="50"/>
  <c r="M1068" i="50"/>
  <c r="AT1066" i="50"/>
  <c r="AT1068" i="50"/>
  <c r="M1041" i="50"/>
  <c r="AT1039" i="50"/>
  <c r="AT1041" i="50"/>
  <c r="M1014" i="50"/>
  <c r="AT1012" i="50"/>
  <c r="AT1014" i="50"/>
  <c r="M987" i="50"/>
  <c r="AT985" i="50"/>
  <c r="AT987" i="50"/>
  <c r="M960" i="50"/>
  <c r="AT958" i="50"/>
  <c r="AT960" i="50"/>
  <c r="M933" i="50"/>
  <c r="AT931" i="50"/>
  <c r="AT933" i="50"/>
  <c r="M906" i="50"/>
  <c r="AT904" i="50"/>
  <c r="AT906" i="50"/>
  <c r="M879" i="50"/>
  <c r="AT877" i="50"/>
  <c r="AT879" i="50"/>
  <c r="M852" i="50"/>
  <c r="AT850" i="50"/>
  <c r="AT852" i="50"/>
  <c r="M825" i="50"/>
  <c r="AT823" i="50"/>
  <c r="AT825" i="50"/>
  <c r="M798" i="50"/>
  <c r="AT796" i="50"/>
  <c r="AT798" i="50"/>
  <c r="M771" i="50"/>
  <c r="AT769" i="50"/>
  <c r="AT771" i="50"/>
  <c r="M744" i="50"/>
  <c r="AT742" i="50"/>
  <c r="AT744" i="50"/>
  <c r="M717" i="50"/>
  <c r="AT715" i="50"/>
  <c r="AT717" i="50"/>
  <c r="M690" i="50"/>
  <c r="AT688" i="50"/>
  <c r="AT690" i="50"/>
  <c r="M663" i="50"/>
  <c r="AT661" i="50"/>
  <c r="AT663" i="50"/>
  <c r="M636" i="50"/>
  <c r="AT634" i="50"/>
  <c r="AT636" i="50"/>
  <c r="M609" i="50"/>
  <c r="AT607" i="50"/>
  <c r="AT609" i="50"/>
  <c r="M582" i="50"/>
  <c r="AT580" i="50"/>
  <c r="AT582" i="50"/>
  <c r="M555" i="50"/>
  <c r="AT553" i="50"/>
  <c r="AT555" i="50"/>
  <c r="M528" i="50"/>
  <c r="AT526" i="50"/>
  <c r="AT528" i="50"/>
  <c r="M501" i="50"/>
  <c r="AT499" i="50"/>
  <c r="AT501" i="50"/>
  <c r="M474" i="50"/>
  <c r="AT472" i="50"/>
  <c r="AT474" i="50"/>
  <c r="M447" i="50"/>
  <c r="AT445" i="50"/>
  <c r="AT447" i="50"/>
  <c r="M420" i="50"/>
  <c r="AT418" i="50"/>
  <c r="AT420" i="50"/>
  <c r="M393" i="50"/>
  <c r="AT391" i="50"/>
  <c r="AT393" i="50"/>
  <c r="M366" i="50"/>
  <c r="AT364" i="50"/>
  <c r="AT366" i="50"/>
  <c r="M339" i="50"/>
  <c r="AT337" i="50"/>
  <c r="AT339" i="50"/>
  <c r="M312" i="50"/>
  <c r="AT310" i="50"/>
  <c r="AT312" i="50"/>
  <c r="M285" i="50"/>
  <c r="AT283" i="50"/>
  <c r="AT285" i="50"/>
  <c r="M258" i="50"/>
  <c r="AT256" i="50"/>
  <c r="AT258" i="50"/>
  <c r="M231" i="50"/>
  <c r="AT229" i="50"/>
  <c r="AT231" i="50"/>
  <c r="M204" i="50"/>
  <c r="AT202" i="50"/>
  <c r="AT204" i="50"/>
  <c r="M177" i="50"/>
  <c r="AT175" i="50"/>
  <c r="AT177" i="50"/>
  <c r="M150" i="50"/>
  <c r="AT148" i="50"/>
  <c r="AT150" i="50"/>
  <c r="M123" i="50"/>
  <c r="AT121" i="50"/>
  <c r="AT123" i="50"/>
  <c r="M96" i="50"/>
  <c r="AT94" i="50"/>
  <c r="AT96" i="50"/>
  <c r="AT67" i="50"/>
  <c r="AT69" i="50"/>
  <c r="AA2078" i="50"/>
  <c r="Z2078" i="50"/>
  <c r="AA2077" i="50"/>
  <c r="Z2077" i="50"/>
  <c r="Z2076" i="50"/>
  <c r="AA2076" i="50"/>
  <c r="AH2076" i="50"/>
  <c r="AA2075" i="50"/>
  <c r="AQ2075" i="50"/>
  <c r="Z2075" i="50"/>
  <c r="AA2074" i="50"/>
  <c r="Z2074" i="50"/>
  <c r="Z2073" i="50"/>
  <c r="AA2073" i="50"/>
  <c r="AH2073" i="50"/>
  <c r="Z2072" i="50"/>
  <c r="AA2072" i="50"/>
  <c r="AH2072" i="50"/>
  <c r="AQ2070" i="50"/>
  <c r="K2070" i="50"/>
  <c r="Z2070" i="50"/>
  <c r="P2060" i="50"/>
  <c r="P2033" i="50"/>
  <c r="P2006" i="50"/>
  <c r="P1979" i="50"/>
  <c r="P1952" i="50"/>
  <c r="P1925" i="50"/>
  <c r="P1898" i="50"/>
  <c r="P1871" i="50"/>
  <c r="P1844" i="50"/>
  <c r="P1817" i="50"/>
  <c r="P1790" i="50"/>
  <c r="P1763" i="50"/>
  <c r="P1736" i="50"/>
  <c r="P1709" i="50"/>
  <c r="P1682" i="50"/>
  <c r="P1655" i="50"/>
  <c r="P1628" i="50"/>
  <c r="P1601" i="50"/>
  <c r="P1574" i="50"/>
  <c r="P1547" i="50"/>
  <c r="P1520" i="50"/>
  <c r="P1493" i="50"/>
  <c r="P1466" i="50"/>
  <c r="P1439" i="50"/>
  <c r="P1412" i="50"/>
  <c r="P1385" i="50"/>
  <c r="P1358" i="50"/>
  <c r="P1331" i="50"/>
  <c r="P1304" i="50"/>
  <c r="P1277" i="50"/>
  <c r="P1250" i="50"/>
  <c r="P1223" i="50"/>
  <c r="P1196" i="50"/>
  <c r="P1169" i="50"/>
  <c r="P1142" i="50"/>
  <c r="P1115" i="50"/>
  <c r="P1088" i="50"/>
  <c r="P1061" i="50"/>
  <c r="P1034" i="50"/>
  <c r="P1007" i="50"/>
  <c r="P980" i="50"/>
  <c r="P953" i="50"/>
  <c r="P926" i="50"/>
  <c r="P899" i="50"/>
  <c r="P872" i="50"/>
  <c r="P845" i="50"/>
  <c r="P818" i="50"/>
  <c r="P791" i="50"/>
  <c r="P764" i="50"/>
  <c r="P737" i="50"/>
  <c r="P710" i="50"/>
  <c r="P683" i="50"/>
  <c r="P656" i="50"/>
  <c r="P629" i="50"/>
  <c r="P602" i="50"/>
  <c r="P575" i="50"/>
  <c r="P548" i="50"/>
  <c r="P521" i="50"/>
  <c r="P494" i="50"/>
  <c r="P467" i="50"/>
  <c r="P440" i="50"/>
  <c r="P413" i="50"/>
  <c r="P386" i="50"/>
  <c r="P359" i="50"/>
  <c r="P332" i="50"/>
  <c r="A2060" i="50"/>
  <c r="U2059" i="50"/>
  <c r="V2070" i="50"/>
  <c r="T2059" i="50"/>
  <c r="AA2051" i="50"/>
  <c r="Z2051" i="50"/>
  <c r="AA2050" i="50"/>
  <c r="Z2050" i="50"/>
  <c r="Z2049" i="50"/>
  <c r="AA2049" i="50"/>
  <c r="AH2049" i="50"/>
  <c r="AA2048" i="50"/>
  <c r="AQ2048" i="50"/>
  <c r="Z2048" i="50"/>
  <c r="AA2047" i="50"/>
  <c r="AQ2047" i="50"/>
  <c r="Z2047" i="50"/>
  <c r="Z2046" i="50"/>
  <c r="AA2046" i="50"/>
  <c r="AH2046" i="50"/>
  <c r="Z2045" i="50"/>
  <c r="AA2045" i="50"/>
  <c r="AH2045" i="50"/>
  <c r="AQ2043" i="50"/>
  <c r="K2043" i="50"/>
  <c r="Z2043" i="50"/>
  <c r="V2043" i="50"/>
  <c r="A2033" i="50"/>
  <c r="U2032" i="50"/>
  <c r="E2034" i="50"/>
  <c r="T2032" i="50"/>
  <c r="AA2024" i="50"/>
  <c r="Z2024" i="50"/>
  <c r="AA2023" i="50"/>
  <c r="Z2023" i="50"/>
  <c r="Z2022" i="50"/>
  <c r="AA2022" i="50"/>
  <c r="AA2021" i="50"/>
  <c r="AQ2021" i="50"/>
  <c r="Z2021" i="50"/>
  <c r="AA2020" i="50"/>
  <c r="Z2020" i="50"/>
  <c r="Z2019" i="50"/>
  <c r="AA2019" i="50"/>
  <c r="AH2019" i="50"/>
  <c r="Z2018" i="50"/>
  <c r="AA2018" i="50"/>
  <c r="AH2018" i="50"/>
  <c r="AQ2016" i="50"/>
  <c r="K2016" i="50"/>
  <c r="Z2016" i="50"/>
  <c r="V2016" i="50"/>
  <c r="E2009" i="50"/>
  <c r="E2007" i="50"/>
  <c r="A2006" i="50"/>
  <c r="U2005" i="50"/>
  <c r="T2005" i="50"/>
  <c r="AA1997" i="50"/>
  <c r="Z1997" i="50"/>
  <c r="AA1996" i="50"/>
  <c r="Z1996" i="50"/>
  <c r="Z1995" i="50"/>
  <c r="AA1995" i="50"/>
  <c r="AA1994" i="50"/>
  <c r="AQ1994" i="50"/>
  <c r="K1994" i="50"/>
  <c r="Z1994" i="50"/>
  <c r="AA1993" i="50"/>
  <c r="AQ1993" i="50"/>
  <c r="K1993" i="50"/>
  <c r="Z1993" i="50"/>
  <c r="Z1992" i="50"/>
  <c r="AA1992" i="50"/>
  <c r="AH1992" i="50"/>
  <c r="Z1991" i="50"/>
  <c r="AA1991" i="50"/>
  <c r="AH1991" i="50"/>
  <c r="AQ1989" i="50"/>
  <c r="K1989" i="50"/>
  <c r="Z1989" i="50"/>
  <c r="V1989" i="50"/>
  <c r="E1982" i="50"/>
  <c r="E1980" i="50"/>
  <c r="T1994" i="50"/>
  <c r="A1979" i="50"/>
  <c r="U1978" i="50"/>
  <c r="T1978" i="50"/>
  <c r="AA1970" i="50"/>
  <c r="Z1970" i="50"/>
  <c r="AA1969" i="50"/>
  <c r="Z1969" i="50"/>
  <c r="Z1968" i="50"/>
  <c r="AA1968" i="50"/>
  <c r="AA1967" i="50"/>
  <c r="AQ1967" i="50"/>
  <c r="Z1967" i="50"/>
  <c r="AA1966" i="50"/>
  <c r="AQ1966" i="50"/>
  <c r="K1966" i="50"/>
  <c r="Z1966" i="50"/>
  <c r="Z1965" i="50"/>
  <c r="AA1965" i="50"/>
  <c r="Z1964" i="50"/>
  <c r="AA1964" i="50"/>
  <c r="AH1964" i="50"/>
  <c r="AQ1962" i="50"/>
  <c r="K1962" i="50"/>
  <c r="Z1962" i="50"/>
  <c r="V1962" i="50"/>
  <c r="E1955" i="50"/>
  <c r="E1953" i="50"/>
  <c r="A1952" i="50"/>
  <c r="U1951" i="50"/>
  <c r="T1951" i="50"/>
  <c r="AA1943" i="50"/>
  <c r="Z1943" i="50"/>
  <c r="AA1942" i="50"/>
  <c r="Z1942" i="50"/>
  <c r="Z1941" i="50"/>
  <c r="AA1941" i="50"/>
  <c r="AH1941" i="50"/>
  <c r="AA1940" i="50"/>
  <c r="AQ1940" i="50"/>
  <c r="Z1940" i="50"/>
  <c r="AA1939" i="50"/>
  <c r="Z1939" i="50"/>
  <c r="Z1938" i="50"/>
  <c r="AA1938" i="50"/>
  <c r="AH1938" i="50"/>
  <c r="Z1937" i="50"/>
  <c r="AA1937" i="50"/>
  <c r="AH1937" i="50"/>
  <c r="AQ1935" i="50"/>
  <c r="K1935" i="50"/>
  <c r="Z1935" i="50"/>
  <c r="V1935" i="50"/>
  <c r="E1928" i="50"/>
  <c r="E1926" i="50"/>
  <c r="A1925" i="50"/>
  <c r="U1924" i="50"/>
  <c r="T1924" i="50"/>
  <c r="AA1916" i="50"/>
  <c r="Z1916" i="50"/>
  <c r="AA1915" i="50"/>
  <c r="Z1915" i="50"/>
  <c r="Z1914" i="50"/>
  <c r="AA1914" i="50"/>
  <c r="AH1914" i="50"/>
  <c r="AA1913" i="50"/>
  <c r="AQ1913" i="50"/>
  <c r="K1913" i="50"/>
  <c r="Z1913" i="50"/>
  <c r="AA1912" i="50"/>
  <c r="Z1912" i="50"/>
  <c r="Z1911" i="50"/>
  <c r="AA1911" i="50"/>
  <c r="AH1911" i="50"/>
  <c r="Z1910" i="50"/>
  <c r="AA1910" i="50"/>
  <c r="AH1910" i="50"/>
  <c r="AQ1908" i="50"/>
  <c r="K1908" i="50"/>
  <c r="Z1908" i="50"/>
  <c r="V1908" i="50"/>
  <c r="V1918" i="50"/>
  <c r="V1910" i="50"/>
  <c r="V1911" i="50"/>
  <c r="V1912" i="50"/>
  <c r="V1913" i="50"/>
  <c r="V1914" i="50"/>
  <c r="V1915" i="50"/>
  <c r="E1901" i="50"/>
  <c r="E1899" i="50"/>
  <c r="A1898" i="50"/>
  <c r="U1897" i="50"/>
  <c r="T1897" i="50"/>
  <c r="AA1889" i="50"/>
  <c r="Z1889" i="50"/>
  <c r="AA1888" i="50"/>
  <c r="Z1888" i="50"/>
  <c r="Z1887" i="50"/>
  <c r="AA1887" i="50"/>
  <c r="AH1887" i="50"/>
  <c r="AA1886" i="50"/>
  <c r="AQ1886" i="50"/>
  <c r="K1886" i="50"/>
  <c r="Z1886" i="50"/>
  <c r="AA1885" i="50"/>
  <c r="AQ1885" i="50"/>
  <c r="Z1885" i="50"/>
  <c r="Z1884" i="50"/>
  <c r="AA1884" i="50"/>
  <c r="Z1883" i="50"/>
  <c r="AA1883" i="50"/>
  <c r="AH1883" i="50"/>
  <c r="AQ1881" i="50"/>
  <c r="K1881" i="50"/>
  <c r="Z1881" i="50"/>
  <c r="V1881" i="50"/>
  <c r="E1874" i="50"/>
  <c r="E1872" i="50"/>
  <c r="T1889" i="50"/>
  <c r="A1871" i="50"/>
  <c r="U1870" i="50"/>
  <c r="T1870" i="50"/>
  <c r="AA1862" i="50"/>
  <c r="Z1862" i="50"/>
  <c r="AA1861" i="50"/>
  <c r="Z1861" i="50"/>
  <c r="Z1860" i="50"/>
  <c r="AA1860" i="50"/>
  <c r="AH1860" i="50"/>
  <c r="AA1859" i="50"/>
  <c r="AQ1859" i="50"/>
  <c r="Z1859" i="50"/>
  <c r="AA1858" i="50"/>
  <c r="AQ1858" i="50"/>
  <c r="Z1858" i="50"/>
  <c r="Z1857" i="50"/>
  <c r="AA1857" i="50"/>
  <c r="AH1857" i="50"/>
  <c r="Z1856" i="50"/>
  <c r="AQ1854" i="50"/>
  <c r="K1854" i="50"/>
  <c r="Z1854" i="50"/>
  <c r="V1854" i="50"/>
  <c r="E1847" i="50"/>
  <c r="E1845" i="50"/>
  <c r="A1844" i="50"/>
  <c r="U1843" i="50"/>
  <c r="T1843" i="50"/>
  <c r="AA1835" i="50"/>
  <c r="Z1835" i="50"/>
  <c r="AA1834" i="50"/>
  <c r="Z1834" i="50"/>
  <c r="Z1833" i="50"/>
  <c r="AA1833" i="50"/>
  <c r="AA1832" i="50"/>
  <c r="AQ1832" i="50"/>
  <c r="Z1832" i="50"/>
  <c r="AA1831" i="50"/>
  <c r="Z1831" i="50"/>
  <c r="Z1830" i="50"/>
  <c r="AA1830" i="50"/>
  <c r="AH1830" i="50"/>
  <c r="Z1829" i="50"/>
  <c r="AA1829" i="50"/>
  <c r="AH1829" i="50"/>
  <c r="AQ1827" i="50"/>
  <c r="K1827" i="50"/>
  <c r="Z1827" i="50"/>
  <c r="V1827" i="50"/>
  <c r="V1837" i="50"/>
  <c r="E1820" i="50"/>
  <c r="E1818" i="50"/>
  <c r="A1817" i="50"/>
  <c r="U1816" i="50"/>
  <c r="T1816" i="50"/>
  <c r="AA1808" i="50"/>
  <c r="Z1808" i="50"/>
  <c r="AA1807" i="50"/>
  <c r="Z1807" i="50"/>
  <c r="Z1806" i="50"/>
  <c r="AA1806" i="50"/>
  <c r="AH1806" i="50"/>
  <c r="AA1805" i="50"/>
  <c r="AQ1805" i="50"/>
  <c r="K1805" i="50"/>
  <c r="Z1805" i="50"/>
  <c r="AA1804" i="50"/>
  <c r="Z1804" i="50"/>
  <c r="Z1803" i="50"/>
  <c r="AA1803" i="50"/>
  <c r="AH1803" i="50"/>
  <c r="Z1802" i="50"/>
  <c r="AA1802" i="50"/>
  <c r="AH1802" i="50"/>
  <c r="AQ1800" i="50"/>
  <c r="K1800" i="50"/>
  <c r="Z1800" i="50"/>
  <c r="V1800" i="50"/>
  <c r="V1802" i="50"/>
  <c r="V1803" i="50"/>
  <c r="V1804" i="50"/>
  <c r="V1805" i="50"/>
  <c r="V1806" i="50"/>
  <c r="V1807" i="50"/>
  <c r="E1793" i="50"/>
  <c r="E1791" i="50"/>
  <c r="A1790" i="50"/>
  <c r="U1789" i="50"/>
  <c r="T1789" i="50"/>
  <c r="AA1781" i="50"/>
  <c r="Z1781" i="50"/>
  <c r="AA1780" i="50"/>
  <c r="Z1780" i="50"/>
  <c r="Z1779" i="50"/>
  <c r="AA1779" i="50"/>
  <c r="AH1779" i="50"/>
  <c r="AA1778" i="50"/>
  <c r="AQ1778" i="50"/>
  <c r="K1778" i="50"/>
  <c r="Z1778" i="50"/>
  <c r="AA1777" i="50"/>
  <c r="AQ1777" i="50"/>
  <c r="K1777" i="50"/>
  <c r="Z1777" i="50"/>
  <c r="Z1776" i="50"/>
  <c r="AA1776" i="50"/>
  <c r="AH1776" i="50"/>
  <c r="Z1775" i="50"/>
  <c r="AA1775" i="50"/>
  <c r="AH1775" i="50"/>
  <c r="AQ1773" i="50"/>
  <c r="K1773" i="50"/>
  <c r="Z1773" i="50"/>
  <c r="V1773" i="50"/>
  <c r="V1783" i="50"/>
  <c r="E1766" i="50"/>
  <c r="E1764" i="50"/>
  <c r="A1763" i="50"/>
  <c r="U1762" i="50"/>
  <c r="T1762" i="50"/>
  <c r="AA1754" i="50"/>
  <c r="Z1754" i="50"/>
  <c r="AA1753" i="50"/>
  <c r="Z1753" i="50"/>
  <c r="Z1752" i="50"/>
  <c r="AA1752" i="50"/>
  <c r="AH1752" i="50"/>
  <c r="AA1751" i="50"/>
  <c r="AQ1751" i="50"/>
  <c r="Z1751" i="50"/>
  <c r="AA1750" i="50"/>
  <c r="Z1750" i="50"/>
  <c r="Z1749" i="50"/>
  <c r="AA1749" i="50"/>
  <c r="AH1749" i="50"/>
  <c r="Z1748" i="50"/>
  <c r="AA1748" i="50"/>
  <c r="AH1748" i="50"/>
  <c r="AQ1746" i="50"/>
  <c r="K1746" i="50"/>
  <c r="Z1746" i="50"/>
  <c r="V1746" i="50"/>
  <c r="V1756" i="50"/>
  <c r="E1739" i="50"/>
  <c r="E1737" i="50"/>
  <c r="A1736" i="50"/>
  <c r="U1735" i="50"/>
  <c r="T1735" i="50"/>
  <c r="AA1727" i="50"/>
  <c r="Z1727" i="50"/>
  <c r="AA1726" i="50"/>
  <c r="Z1726" i="50"/>
  <c r="Z1725" i="50"/>
  <c r="AA1725" i="50"/>
  <c r="AH1725" i="50"/>
  <c r="AA1724" i="50"/>
  <c r="Z1724" i="50"/>
  <c r="AA1723" i="50"/>
  <c r="Z1723" i="50"/>
  <c r="Z1722" i="50"/>
  <c r="AA1722" i="50"/>
  <c r="Z1721" i="50"/>
  <c r="AA1721" i="50"/>
  <c r="AH1721" i="50"/>
  <c r="AQ1719" i="50"/>
  <c r="K1719" i="50"/>
  <c r="Z1719" i="50"/>
  <c r="V1719" i="50"/>
  <c r="V1721" i="50"/>
  <c r="V1722" i="50"/>
  <c r="V1723" i="50"/>
  <c r="V1724" i="50"/>
  <c r="V1725" i="50"/>
  <c r="V1726" i="50"/>
  <c r="V1727" i="50"/>
  <c r="E1712" i="50"/>
  <c r="E1710" i="50"/>
  <c r="A1709" i="50"/>
  <c r="U1708" i="50"/>
  <c r="T1708" i="50"/>
  <c r="AA1700" i="50"/>
  <c r="Z1700" i="50"/>
  <c r="AA1699" i="50"/>
  <c r="Z1699" i="50"/>
  <c r="Z1698" i="50"/>
  <c r="AA1698" i="50"/>
  <c r="AH1698" i="50"/>
  <c r="AA1697" i="50"/>
  <c r="AQ1697" i="50"/>
  <c r="Z1697" i="50"/>
  <c r="AA1696" i="50"/>
  <c r="Z1696" i="50"/>
  <c r="Z1695" i="50"/>
  <c r="AA1695" i="50"/>
  <c r="AH1695" i="50"/>
  <c r="Z1694" i="50"/>
  <c r="AA1694" i="50"/>
  <c r="AH1694" i="50"/>
  <c r="AQ1692" i="50"/>
  <c r="K1692" i="50"/>
  <c r="Z1692" i="50"/>
  <c r="V1692" i="50"/>
  <c r="E1685" i="50"/>
  <c r="E1683" i="50"/>
  <c r="A1682" i="50"/>
  <c r="U1681" i="50"/>
  <c r="T1681" i="50"/>
  <c r="AA1673" i="50"/>
  <c r="Z1673" i="50"/>
  <c r="AA1672" i="50"/>
  <c r="Z1672" i="50"/>
  <c r="Z1671" i="50"/>
  <c r="AA1671" i="50"/>
  <c r="AH1671" i="50"/>
  <c r="AA1670" i="50"/>
  <c r="Z1670" i="50"/>
  <c r="AA1669" i="50"/>
  <c r="AQ1669" i="50"/>
  <c r="Z1669" i="50"/>
  <c r="Z1668" i="50"/>
  <c r="AA1668" i="50"/>
  <c r="AH1668" i="50"/>
  <c r="Z1667" i="50"/>
  <c r="AA1667" i="50"/>
  <c r="AH1667" i="50"/>
  <c r="AQ1665" i="50"/>
  <c r="K1665" i="50"/>
  <c r="Z1665" i="50"/>
  <c r="V1665" i="50"/>
  <c r="E1658" i="50"/>
  <c r="E1656" i="50"/>
  <c r="A1655" i="50"/>
  <c r="U1654" i="50"/>
  <c r="T1654" i="50"/>
  <c r="AA1646" i="50"/>
  <c r="Z1646" i="50"/>
  <c r="AA1645" i="50"/>
  <c r="Z1645" i="50"/>
  <c r="Z1644" i="50"/>
  <c r="AA1644" i="50"/>
  <c r="AH1644" i="50"/>
  <c r="AA1643" i="50"/>
  <c r="Z1643" i="50"/>
  <c r="AA1642" i="50"/>
  <c r="Z1642" i="50"/>
  <c r="Z1641" i="50"/>
  <c r="AA1641" i="50"/>
  <c r="AH1641" i="50"/>
  <c r="Z1640" i="50"/>
  <c r="AA1640" i="50"/>
  <c r="AH1640" i="50"/>
  <c r="AQ1638" i="50"/>
  <c r="K1638" i="50"/>
  <c r="Z1638" i="50"/>
  <c r="V1638" i="50"/>
  <c r="E1631" i="50"/>
  <c r="E1629" i="50"/>
  <c r="A1628" i="50"/>
  <c r="U1627" i="50"/>
  <c r="T1627" i="50"/>
  <c r="AA1619" i="50"/>
  <c r="Z1619" i="50"/>
  <c r="AA1618" i="50"/>
  <c r="Z1618" i="50"/>
  <c r="Z1617" i="50"/>
  <c r="AA1617" i="50"/>
  <c r="AH1617" i="50"/>
  <c r="AA1616" i="50"/>
  <c r="Z1616" i="50"/>
  <c r="AA1615" i="50"/>
  <c r="Z1615" i="50"/>
  <c r="Z1614" i="50"/>
  <c r="AA1614" i="50"/>
  <c r="AH1614" i="50"/>
  <c r="Z1613" i="50"/>
  <c r="AA1613" i="50"/>
  <c r="AH1613" i="50"/>
  <c r="AQ1611" i="50"/>
  <c r="K1611" i="50"/>
  <c r="Z1611" i="50"/>
  <c r="V1611" i="50"/>
  <c r="E1604" i="50"/>
  <c r="E1602" i="50"/>
  <c r="T1614" i="50"/>
  <c r="A1601" i="50"/>
  <c r="U1600" i="50"/>
  <c r="T1600" i="50"/>
  <c r="AA1592" i="50"/>
  <c r="Z1592" i="50"/>
  <c r="AA1591" i="50"/>
  <c r="Z1591" i="50"/>
  <c r="Z1590" i="50"/>
  <c r="AA1590" i="50"/>
  <c r="AH1590" i="50"/>
  <c r="AA1589" i="50"/>
  <c r="Z1589" i="50"/>
  <c r="AA1588" i="50"/>
  <c r="Z1588" i="50"/>
  <c r="Z1587" i="50"/>
  <c r="AA1587" i="50"/>
  <c r="Z1586" i="50"/>
  <c r="AA1586" i="50"/>
  <c r="AH1586" i="50"/>
  <c r="AQ1584" i="50"/>
  <c r="K1584" i="50"/>
  <c r="Z1584" i="50"/>
  <c r="V1584" i="50"/>
  <c r="V1586" i="50"/>
  <c r="V1587" i="50"/>
  <c r="V1588" i="50"/>
  <c r="V1589" i="50"/>
  <c r="V1590" i="50"/>
  <c r="V1591" i="50"/>
  <c r="E1577" i="50"/>
  <c r="E1575" i="50"/>
  <c r="A1574" i="50"/>
  <c r="U1573" i="50"/>
  <c r="T1573" i="50"/>
  <c r="AA1565" i="50"/>
  <c r="Z1565" i="50"/>
  <c r="AA1564" i="50"/>
  <c r="Z1564" i="50"/>
  <c r="Z1563" i="50"/>
  <c r="AA1563" i="50"/>
  <c r="AH1563" i="50"/>
  <c r="AA1562" i="50"/>
  <c r="AQ1562" i="50"/>
  <c r="Z1562" i="50"/>
  <c r="AA1561" i="50"/>
  <c r="AQ1561" i="50"/>
  <c r="Z1561" i="50"/>
  <c r="Z1560" i="50"/>
  <c r="AA1560" i="50"/>
  <c r="AH1560" i="50"/>
  <c r="Z1559" i="50"/>
  <c r="AA1559" i="50"/>
  <c r="AH1559" i="50"/>
  <c r="AQ1557" i="50"/>
  <c r="K1557" i="50"/>
  <c r="Z1557" i="50"/>
  <c r="V1557" i="50"/>
  <c r="E1550" i="50"/>
  <c r="E1548" i="50"/>
  <c r="T1560" i="50"/>
  <c r="A1547" i="50"/>
  <c r="U1546" i="50"/>
  <c r="T1546" i="50"/>
  <c r="AA1538" i="50"/>
  <c r="Z1538" i="50"/>
  <c r="AA1537" i="50"/>
  <c r="Z1537" i="50"/>
  <c r="Z1536" i="50"/>
  <c r="AA1536" i="50"/>
  <c r="AH1536" i="50"/>
  <c r="AA1535" i="50"/>
  <c r="AQ1535" i="50"/>
  <c r="K1535" i="50"/>
  <c r="Z1535" i="50"/>
  <c r="AA1534" i="50"/>
  <c r="Z1534" i="50"/>
  <c r="Z1533" i="50"/>
  <c r="AA1533" i="50"/>
  <c r="AH1533" i="50"/>
  <c r="Z1532" i="50"/>
  <c r="AA1532" i="50"/>
  <c r="AH1532" i="50"/>
  <c r="AQ1530" i="50"/>
  <c r="K1530" i="50"/>
  <c r="Z1530" i="50"/>
  <c r="V1530" i="50"/>
  <c r="V1540" i="50"/>
  <c r="E1523" i="50"/>
  <c r="E1521" i="50"/>
  <c r="T1530" i="50"/>
  <c r="A1520" i="50"/>
  <c r="U1519" i="50"/>
  <c r="T1519" i="50"/>
  <c r="AA1511" i="50"/>
  <c r="Z1511" i="50"/>
  <c r="AA1510" i="50"/>
  <c r="Z1510" i="50"/>
  <c r="Z1509" i="50"/>
  <c r="AA1509" i="50"/>
  <c r="AH1509" i="50"/>
  <c r="AA1508" i="50"/>
  <c r="AQ1508" i="50"/>
  <c r="Z1508" i="50"/>
  <c r="AA1507" i="50"/>
  <c r="AQ1507" i="50"/>
  <c r="Z1507" i="50"/>
  <c r="Z1506" i="50"/>
  <c r="AA1506" i="50"/>
  <c r="AH1506" i="50"/>
  <c r="Z1505" i="50"/>
  <c r="AA1505" i="50"/>
  <c r="AQ1503" i="50"/>
  <c r="K1503" i="50"/>
  <c r="Z1503" i="50"/>
  <c r="V1503" i="50"/>
  <c r="E1496" i="50"/>
  <c r="E1494" i="50"/>
  <c r="A1493" i="50"/>
  <c r="U1492" i="50"/>
  <c r="T1492" i="50"/>
  <c r="AA1484" i="50"/>
  <c r="Z1484" i="50"/>
  <c r="AA1483" i="50"/>
  <c r="Z1483" i="50"/>
  <c r="Z1482" i="50"/>
  <c r="AA1482" i="50"/>
  <c r="AA1481" i="50"/>
  <c r="Z1481" i="50"/>
  <c r="AA1480" i="50"/>
  <c r="AQ1480" i="50"/>
  <c r="Z1480" i="50"/>
  <c r="Z1479" i="50"/>
  <c r="AA1479" i="50"/>
  <c r="AH1479" i="50"/>
  <c r="Z1478" i="50"/>
  <c r="AA1478" i="50"/>
  <c r="AH1478" i="50"/>
  <c r="AQ1476" i="50"/>
  <c r="K1476" i="50"/>
  <c r="Z1476" i="50"/>
  <c r="V1476" i="50"/>
  <c r="E1469" i="50"/>
  <c r="E1467" i="50"/>
  <c r="T1478" i="50"/>
  <c r="A1466" i="50"/>
  <c r="U1465" i="50"/>
  <c r="T1465" i="50"/>
  <c r="AA1457" i="50"/>
  <c r="Z1457" i="50"/>
  <c r="AA1456" i="50"/>
  <c r="Z1456" i="50"/>
  <c r="Z1455" i="50"/>
  <c r="AA1455" i="50"/>
  <c r="AH1455" i="50"/>
  <c r="AA1454" i="50"/>
  <c r="Z1454" i="50"/>
  <c r="AA1453" i="50"/>
  <c r="AQ1453" i="50"/>
  <c r="K1453" i="50"/>
  <c r="Z1453" i="50"/>
  <c r="Z1452" i="50"/>
  <c r="AA1452" i="50"/>
  <c r="Z1451" i="50"/>
  <c r="AA1451" i="50"/>
  <c r="AQ1449" i="50"/>
  <c r="K1449" i="50"/>
  <c r="Z1449" i="50"/>
  <c r="V1449" i="50"/>
  <c r="V1451" i="50"/>
  <c r="V1452" i="50"/>
  <c r="V1453" i="50"/>
  <c r="V1454" i="50"/>
  <c r="V1455" i="50"/>
  <c r="V1456" i="50"/>
  <c r="E1442" i="50"/>
  <c r="E1440" i="50"/>
  <c r="T1453" i="50"/>
  <c r="A1439" i="50"/>
  <c r="U1438" i="50"/>
  <c r="T1438" i="50"/>
  <c r="AA1430" i="50"/>
  <c r="Z1430" i="50"/>
  <c r="AA1429" i="50"/>
  <c r="Z1429" i="50"/>
  <c r="Z1428" i="50"/>
  <c r="AA1428" i="50"/>
  <c r="AA1427" i="50"/>
  <c r="AQ1427" i="50"/>
  <c r="K1427" i="50"/>
  <c r="Z1427" i="50"/>
  <c r="AA1426" i="50"/>
  <c r="Z1426" i="50"/>
  <c r="Z1425" i="50"/>
  <c r="AA1425" i="50"/>
  <c r="AH1425" i="50"/>
  <c r="Z1424" i="50"/>
  <c r="AA1424" i="50"/>
  <c r="AH1424" i="50"/>
  <c r="AQ1422" i="50"/>
  <c r="K1422" i="50"/>
  <c r="Z1422" i="50"/>
  <c r="V1422" i="50"/>
  <c r="V1432" i="50"/>
  <c r="E1413" i="50"/>
  <c r="T1427" i="50"/>
  <c r="A1412" i="50"/>
  <c r="U1411" i="50"/>
  <c r="T1411" i="50"/>
  <c r="AA1403" i="50"/>
  <c r="Z1403" i="50"/>
  <c r="AA1402" i="50"/>
  <c r="Z1402" i="50"/>
  <c r="Z1401" i="50"/>
  <c r="AA1401" i="50"/>
  <c r="AH1401" i="50"/>
  <c r="AA1400" i="50"/>
  <c r="Z1400" i="50"/>
  <c r="AA1399" i="50"/>
  <c r="Z1399" i="50"/>
  <c r="Z1398" i="50"/>
  <c r="AA1398" i="50"/>
  <c r="AH1398" i="50"/>
  <c r="Z1397" i="50"/>
  <c r="AA1397" i="50"/>
  <c r="AH1397" i="50"/>
  <c r="AQ1395" i="50"/>
  <c r="K1395" i="50"/>
  <c r="Z1395" i="50"/>
  <c r="V1395" i="50"/>
  <c r="E1388" i="50"/>
  <c r="E1386" i="50"/>
  <c r="K1385" i="50"/>
  <c r="A1385" i="50"/>
  <c r="U1384" i="50"/>
  <c r="T1384" i="50"/>
  <c r="AA1376" i="50"/>
  <c r="Z1376" i="50"/>
  <c r="AA1375" i="50"/>
  <c r="Z1375" i="50"/>
  <c r="Z1374" i="50"/>
  <c r="AA1374" i="50"/>
  <c r="AH1374" i="50"/>
  <c r="AA1373" i="50"/>
  <c r="Z1373" i="50"/>
  <c r="AA1372" i="50"/>
  <c r="Z1372" i="50"/>
  <c r="Z1371" i="50"/>
  <c r="AA1371" i="50"/>
  <c r="AH1371" i="50"/>
  <c r="Z1370" i="50"/>
  <c r="AA1370" i="50"/>
  <c r="AH1370" i="50"/>
  <c r="AQ1368" i="50"/>
  <c r="K1368" i="50"/>
  <c r="Z1368" i="50"/>
  <c r="V1368" i="50"/>
  <c r="E1361" i="50"/>
  <c r="E1359" i="50"/>
  <c r="A1358" i="50"/>
  <c r="U1357" i="50"/>
  <c r="T1357" i="50"/>
  <c r="AA1349" i="50"/>
  <c r="Z1349" i="50"/>
  <c r="AA1348" i="50"/>
  <c r="Z1348" i="50"/>
  <c r="Z1347" i="50"/>
  <c r="AA1347" i="50"/>
  <c r="AH1347" i="50"/>
  <c r="AA1346" i="50"/>
  <c r="Z1346" i="50"/>
  <c r="AA1345" i="50"/>
  <c r="Z1345" i="50"/>
  <c r="Z1344" i="50"/>
  <c r="AA1344" i="50"/>
  <c r="AH1344" i="50"/>
  <c r="Z1343" i="50"/>
  <c r="AA1343" i="50"/>
  <c r="AH1343" i="50"/>
  <c r="AQ1341" i="50"/>
  <c r="K1341" i="50"/>
  <c r="Z1341" i="50"/>
  <c r="V1341" i="50"/>
  <c r="E1334" i="50"/>
  <c r="E1332" i="50"/>
  <c r="T1345" i="50"/>
  <c r="A1331" i="50"/>
  <c r="U1330" i="50"/>
  <c r="T1330" i="50"/>
  <c r="AA1322" i="50"/>
  <c r="Z1322" i="50"/>
  <c r="AA1321" i="50"/>
  <c r="Z1321" i="50"/>
  <c r="Z1320" i="50"/>
  <c r="AA1320" i="50"/>
  <c r="AH1320" i="50"/>
  <c r="AA1319" i="50"/>
  <c r="Z1319" i="50"/>
  <c r="AA1318" i="50"/>
  <c r="AQ1318" i="50"/>
  <c r="Z1318" i="50"/>
  <c r="Z1317" i="50"/>
  <c r="AA1317" i="50"/>
  <c r="AH1317" i="50"/>
  <c r="Z1316" i="50"/>
  <c r="AA1316" i="50"/>
  <c r="AH1316" i="50"/>
  <c r="AQ1314" i="50"/>
  <c r="K1314" i="50"/>
  <c r="Z1314" i="50"/>
  <c r="V1314" i="50"/>
  <c r="E1307" i="50"/>
  <c r="E1305" i="50"/>
  <c r="A1304" i="50"/>
  <c r="U1303" i="50"/>
  <c r="T1303" i="50"/>
  <c r="AA1295" i="50"/>
  <c r="Z1295" i="50"/>
  <c r="AA1294" i="50"/>
  <c r="Z1294" i="50"/>
  <c r="Z1293" i="50"/>
  <c r="AA1293" i="50"/>
  <c r="AH1293" i="50"/>
  <c r="AA1292" i="50"/>
  <c r="AQ1292" i="50"/>
  <c r="K1292" i="50"/>
  <c r="Z1292" i="50"/>
  <c r="AA1291" i="50"/>
  <c r="AQ1291" i="50"/>
  <c r="K1291" i="50"/>
  <c r="Z1291" i="50"/>
  <c r="Z1290" i="50"/>
  <c r="AA1290" i="50"/>
  <c r="AH1290" i="50"/>
  <c r="Z1289" i="50"/>
  <c r="AA1289" i="50"/>
  <c r="AH1289" i="50"/>
  <c r="AQ1287" i="50"/>
  <c r="K1287" i="50"/>
  <c r="Z1287" i="50"/>
  <c r="V1287" i="50"/>
  <c r="E1280" i="50"/>
  <c r="E1278" i="50"/>
  <c r="T1278" i="50"/>
  <c r="Y1287" i="50"/>
  <c r="A1277" i="50"/>
  <c r="U1276" i="50"/>
  <c r="T1276" i="50"/>
  <c r="AA1268" i="50"/>
  <c r="Z1268" i="50"/>
  <c r="AA1267" i="50"/>
  <c r="Z1267" i="50"/>
  <c r="Z1266" i="50"/>
  <c r="AA1266" i="50"/>
  <c r="AH1266" i="50"/>
  <c r="AA1265" i="50"/>
  <c r="AQ1265" i="50"/>
  <c r="Z1265" i="50"/>
  <c r="AA1264" i="50"/>
  <c r="Z1264" i="50"/>
  <c r="Z1263" i="50"/>
  <c r="AA1263" i="50"/>
  <c r="AH1263" i="50"/>
  <c r="Z1262" i="50"/>
  <c r="AA1262" i="50"/>
  <c r="AH1262" i="50"/>
  <c r="AQ1260" i="50"/>
  <c r="K1260" i="50"/>
  <c r="Z1260" i="50"/>
  <c r="V1260" i="50"/>
  <c r="V1270" i="50"/>
  <c r="E1253" i="50"/>
  <c r="E1251" i="50"/>
  <c r="A1250" i="50"/>
  <c r="U1249" i="50"/>
  <c r="T1249" i="50"/>
  <c r="AA1241" i="50"/>
  <c r="Z1241" i="50"/>
  <c r="AA1240" i="50"/>
  <c r="Z1240" i="50"/>
  <c r="Z1239" i="50"/>
  <c r="AA1239" i="50"/>
  <c r="AH1239" i="50"/>
  <c r="AA1238" i="50"/>
  <c r="AQ1238" i="50"/>
  <c r="Z1238" i="50"/>
  <c r="AA1237" i="50"/>
  <c r="AQ1237" i="50"/>
  <c r="K1237" i="50"/>
  <c r="Z1237" i="50"/>
  <c r="Z1236" i="50"/>
  <c r="AA1236" i="50"/>
  <c r="AH1236" i="50"/>
  <c r="Z1235" i="50"/>
  <c r="AA1235" i="50"/>
  <c r="AH1235" i="50"/>
  <c r="AQ1233" i="50"/>
  <c r="K1233" i="50"/>
  <c r="Z1233" i="50"/>
  <c r="V1233" i="50"/>
  <c r="V1243" i="50"/>
  <c r="E1226" i="50"/>
  <c r="E1224" i="50"/>
  <c r="T1239" i="50"/>
  <c r="A1223" i="50"/>
  <c r="U1222" i="50"/>
  <c r="T1222" i="50"/>
  <c r="AA1214" i="50"/>
  <c r="Z1214" i="50"/>
  <c r="AA1213" i="50"/>
  <c r="Z1213" i="50"/>
  <c r="Z1212" i="50"/>
  <c r="AA1212" i="50"/>
  <c r="AH1212" i="50"/>
  <c r="AA1211" i="50"/>
  <c r="AQ1211" i="50"/>
  <c r="Z1211" i="50"/>
  <c r="AA1210" i="50"/>
  <c r="Z1210" i="50"/>
  <c r="Z1209" i="50"/>
  <c r="AA1209" i="50"/>
  <c r="AH1209" i="50"/>
  <c r="Z1208" i="50"/>
  <c r="AA1208" i="50"/>
  <c r="AH1208" i="50"/>
  <c r="AQ1206" i="50"/>
  <c r="K1206" i="50"/>
  <c r="Z1206" i="50"/>
  <c r="V1206" i="50"/>
  <c r="E1199" i="50"/>
  <c r="E1197" i="50"/>
  <c r="A1196" i="50"/>
  <c r="U1195" i="50"/>
  <c r="T1195" i="50"/>
  <c r="AA1187" i="50"/>
  <c r="Z1187" i="50"/>
  <c r="AA1186" i="50"/>
  <c r="Z1186" i="50"/>
  <c r="Z1185" i="50"/>
  <c r="AA1185" i="50"/>
  <c r="AH1185" i="50"/>
  <c r="AA1184" i="50"/>
  <c r="Z1184" i="50"/>
  <c r="AA1183" i="50"/>
  <c r="Z1183" i="50"/>
  <c r="Z1182" i="50"/>
  <c r="AA1182" i="50"/>
  <c r="AH1182" i="50"/>
  <c r="Z1181" i="50"/>
  <c r="AA1181" i="50"/>
  <c r="AH1181" i="50"/>
  <c r="AQ1179" i="50"/>
  <c r="K1179" i="50"/>
  <c r="Z1179" i="50"/>
  <c r="V1179" i="50"/>
  <c r="V1189" i="50"/>
  <c r="E1172" i="50"/>
  <c r="E1170" i="50"/>
  <c r="A1169" i="50"/>
  <c r="U1168" i="50"/>
  <c r="T1168" i="50"/>
  <c r="AA1160" i="50"/>
  <c r="Z1160" i="50"/>
  <c r="AA1159" i="50"/>
  <c r="Z1159" i="50"/>
  <c r="Z1158" i="50"/>
  <c r="AA1158" i="50"/>
  <c r="AH1158" i="50"/>
  <c r="AA1157" i="50"/>
  <c r="AQ1157" i="50"/>
  <c r="Z1157" i="50"/>
  <c r="AA1156" i="50"/>
  <c r="Z1156" i="50"/>
  <c r="Z1155" i="50"/>
  <c r="AA1155" i="50"/>
  <c r="Z1154" i="50"/>
  <c r="AA1154" i="50"/>
  <c r="AH1154" i="50"/>
  <c r="AQ1152" i="50"/>
  <c r="K1152" i="50"/>
  <c r="Z1152" i="50"/>
  <c r="V1152" i="50"/>
  <c r="E1145" i="50"/>
  <c r="E1143" i="50"/>
  <c r="A1142" i="50"/>
  <c r="U1141" i="50"/>
  <c r="T1141" i="50"/>
  <c r="AA1133" i="50"/>
  <c r="Z1133" i="50"/>
  <c r="AA1132" i="50"/>
  <c r="Z1132" i="50"/>
  <c r="Z1131" i="50"/>
  <c r="AA1131" i="50"/>
  <c r="AH1131" i="50"/>
  <c r="AA1130" i="50"/>
  <c r="AQ1130" i="50"/>
  <c r="K1130" i="50"/>
  <c r="Z1130" i="50"/>
  <c r="AA1129" i="50"/>
  <c r="Z1129" i="50"/>
  <c r="Z1128" i="50"/>
  <c r="AA1128" i="50"/>
  <c r="AH1128" i="50"/>
  <c r="Z1127" i="50"/>
  <c r="AA1127" i="50"/>
  <c r="AH1127" i="50"/>
  <c r="AQ1125" i="50"/>
  <c r="K1125" i="50"/>
  <c r="Z1125" i="50"/>
  <c r="V1125" i="50"/>
  <c r="V1127" i="50"/>
  <c r="V1128" i="50"/>
  <c r="V1129" i="50"/>
  <c r="V1130" i="50"/>
  <c r="V1131" i="50"/>
  <c r="V1132" i="50"/>
  <c r="E1118" i="50"/>
  <c r="E1116" i="50"/>
  <c r="A1115" i="50"/>
  <c r="U1114" i="50"/>
  <c r="T1114" i="50"/>
  <c r="AA1106" i="50"/>
  <c r="Z1106" i="50"/>
  <c r="AA1105" i="50"/>
  <c r="Z1105" i="50"/>
  <c r="Z1104" i="50"/>
  <c r="AA1104" i="50"/>
  <c r="AH1104" i="50"/>
  <c r="AA1103" i="50"/>
  <c r="Z1103" i="50"/>
  <c r="AA1102" i="50"/>
  <c r="AQ1102" i="50"/>
  <c r="Z1102" i="50"/>
  <c r="Z1101" i="50"/>
  <c r="AA1101" i="50"/>
  <c r="AH1101" i="50"/>
  <c r="Z1100" i="50"/>
  <c r="AA1100" i="50"/>
  <c r="AH1100" i="50"/>
  <c r="AQ1098" i="50"/>
  <c r="K1098" i="50"/>
  <c r="Z1098" i="50"/>
  <c r="V1098" i="50"/>
  <c r="E1091" i="50"/>
  <c r="E1089" i="50"/>
  <c r="A1088" i="50"/>
  <c r="U1087" i="50"/>
  <c r="T1087" i="50"/>
  <c r="AA1079" i="50"/>
  <c r="Z1079" i="50"/>
  <c r="AA1078" i="50"/>
  <c r="Z1078" i="50"/>
  <c r="Z1077" i="50"/>
  <c r="AA1077" i="50"/>
  <c r="AH1077" i="50"/>
  <c r="AA1076" i="50"/>
  <c r="Z1076" i="50"/>
  <c r="AA1075" i="50"/>
  <c r="Z1075" i="50"/>
  <c r="Z1074" i="50"/>
  <c r="AA1074" i="50"/>
  <c r="AH1074" i="50"/>
  <c r="Z1073" i="50"/>
  <c r="AA1073" i="50"/>
  <c r="AH1073" i="50"/>
  <c r="AQ1071" i="50"/>
  <c r="K1071" i="50"/>
  <c r="Z1071" i="50"/>
  <c r="V1071" i="50"/>
  <c r="V1073" i="50"/>
  <c r="V1074" i="50"/>
  <c r="V1075" i="50"/>
  <c r="V1076" i="50"/>
  <c r="V1077" i="50"/>
  <c r="V1078" i="50"/>
  <c r="E1064" i="50"/>
  <c r="E1062" i="50"/>
  <c r="A1061" i="50"/>
  <c r="U1060" i="50"/>
  <c r="T1060" i="50"/>
  <c r="AA1052" i="50"/>
  <c r="Z1052" i="50"/>
  <c r="AA1051" i="50"/>
  <c r="Z1051" i="50"/>
  <c r="Z1050" i="50"/>
  <c r="AA1050" i="50"/>
  <c r="AH1050" i="50"/>
  <c r="AA1049" i="50"/>
  <c r="AQ1049" i="50"/>
  <c r="K1049" i="50"/>
  <c r="Z1049" i="50"/>
  <c r="AA1048" i="50"/>
  <c r="AQ1048" i="50"/>
  <c r="K1048" i="50"/>
  <c r="Z1048" i="50"/>
  <c r="Z1047" i="50"/>
  <c r="AA1047" i="50"/>
  <c r="AH1047" i="50"/>
  <c r="Z1046" i="50"/>
  <c r="AA1046" i="50"/>
  <c r="AH1046" i="50"/>
  <c r="AQ1044" i="50"/>
  <c r="K1044" i="50"/>
  <c r="Z1044" i="50"/>
  <c r="V1044" i="50"/>
  <c r="E1037" i="50"/>
  <c r="E1035" i="50"/>
  <c r="T1048" i="50"/>
  <c r="A1034" i="50"/>
  <c r="U1033" i="50"/>
  <c r="T1033" i="50"/>
  <c r="AA1025" i="50"/>
  <c r="Z1025" i="50"/>
  <c r="AA1024" i="50"/>
  <c r="Z1024" i="50"/>
  <c r="Z1023" i="50"/>
  <c r="AA1023" i="50"/>
  <c r="AA1022" i="50"/>
  <c r="Z1022" i="50"/>
  <c r="AA1021" i="50"/>
  <c r="AQ1021" i="50"/>
  <c r="Z1021" i="50"/>
  <c r="Z1020" i="50"/>
  <c r="AA1020" i="50"/>
  <c r="AH1020" i="50"/>
  <c r="Z1019" i="50"/>
  <c r="AA1019" i="50"/>
  <c r="AH1019" i="50"/>
  <c r="AQ1017" i="50"/>
  <c r="K1017" i="50"/>
  <c r="Z1017" i="50"/>
  <c r="V1017" i="50"/>
  <c r="E1010" i="50"/>
  <c r="E1008" i="50"/>
  <c r="A1007" i="50"/>
  <c r="U1006" i="50"/>
  <c r="T1006" i="50"/>
  <c r="AA998" i="50"/>
  <c r="Z998" i="50"/>
  <c r="AA997" i="50"/>
  <c r="Z997" i="50"/>
  <c r="Z996" i="50"/>
  <c r="AA996" i="50"/>
  <c r="AA995" i="50"/>
  <c r="AQ995" i="50"/>
  <c r="Z995" i="50"/>
  <c r="AA994" i="50"/>
  <c r="AQ994" i="50"/>
  <c r="Z994" i="50"/>
  <c r="Z993" i="50"/>
  <c r="AA993" i="50"/>
  <c r="AH993" i="50"/>
  <c r="Z992" i="50"/>
  <c r="AA992" i="50"/>
  <c r="AQ990" i="50"/>
  <c r="K990" i="50"/>
  <c r="Z990" i="50"/>
  <c r="V990" i="50"/>
  <c r="E983" i="50"/>
  <c r="E981" i="50"/>
  <c r="A980" i="50"/>
  <c r="U979" i="50"/>
  <c r="T979" i="50"/>
  <c r="AA971" i="50"/>
  <c r="Z971" i="50"/>
  <c r="AA970" i="50"/>
  <c r="Z970" i="50"/>
  <c r="Z969" i="50"/>
  <c r="AA969" i="50"/>
  <c r="AA968" i="50"/>
  <c r="Z968" i="50"/>
  <c r="AA967" i="50"/>
  <c r="Z967" i="50"/>
  <c r="Z966" i="50"/>
  <c r="AA966" i="50"/>
  <c r="AH966" i="50"/>
  <c r="Z965" i="50"/>
  <c r="AQ963" i="50"/>
  <c r="K963" i="50"/>
  <c r="Z963" i="50"/>
  <c r="V963" i="50"/>
  <c r="E956" i="50"/>
  <c r="E954" i="50"/>
  <c r="A953" i="50"/>
  <c r="U952" i="50"/>
  <c r="T952" i="50"/>
  <c r="AA944" i="50"/>
  <c r="Z944" i="50"/>
  <c r="AA943" i="50"/>
  <c r="Z943" i="50"/>
  <c r="Z942" i="50"/>
  <c r="AA942" i="50"/>
  <c r="AH942" i="50"/>
  <c r="AA941" i="50"/>
  <c r="AQ941" i="50"/>
  <c r="K941" i="50"/>
  <c r="Z941" i="50"/>
  <c r="AA940" i="50"/>
  <c r="AQ940" i="50"/>
  <c r="K940" i="50"/>
  <c r="Z940" i="50"/>
  <c r="Z939" i="50"/>
  <c r="AA939" i="50"/>
  <c r="AH939" i="50"/>
  <c r="Z938" i="50"/>
  <c r="AA938" i="50"/>
  <c r="AH938" i="50"/>
  <c r="AQ936" i="50"/>
  <c r="K936" i="50"/>
  <c r="Z936" i="50"/>
  <c r="V936" i="50"/>
  <c r="V946" i="50"/>
  <c r="E929" i="50"/>
  <c r="E927" i="50"/>
  <c r="A926" i="50"/>
  <c r="U925" i="50"/>
  <c r="T925" i="50"/>
  <c r="AA917" i="50"/>
  <c r="Z917" i="50"/>
  <c r="AA916" i="50"/>
  <c r="Z916" i="50"/>
  <c r="Z915" i="50"/>
  <c r="AA915" i="50"/>
  <c r="AH915" i="50"/>
  <c r="AA914" i="50"/>
  <c r="Z914" i="50"/>
  <c r="AA913" i="50"/>
  <c r="AQ913" i="50"/>
  <c r="Z913" i="50"/>
  <c r="Z912" i="50"/>
  <c r="AA912" i="50"/>
  <c r="AH912" i="50"/>
  <c r="Z911" i="50"/>
  <c r="AA911" i="50"/>
  <c r="AQ909" i="50"/>
  <c r="K909" i="50"/>
  <c r="Z909" i="50"/>
  <c r="V909" i="50"/>
  <c r="E902" i="50"/>
  <c r="E900" i="50"/>
  <c r="T913" i="50"/>
  <c r="A899" i="50"/>
  <c r="U898" i="50"/>
  <c r="T898" i="50"/>
  <c r="AA890" i="50"/>
  <c r="Z890" i="50"/>
  <c r="AA889" i="50"/>
  <c r="Z889" i="50"/>
  <c r="Z888" i="50"/>
  <c r="AA888" i="50"/>
  <c r="AH888" i="50"/>
  <c r="AA887" i="50"/>
  <c r="AQ887" i="50"/>
  <c r="K887" i="50"/>
  <c r="Z887" i="50"/>
  <c r="AA886" i="50"/>
  <c r="AQ886" i="50"/>
  <c r="K886" i="50"/>
  <c r="Z886" i="50"/>
  <c r="Z885" i="50"/>
  <c r="AA885" i="50"/>
  <c r="AH885" i="50"/>
  <c r="Z884" i="50"/>
  <c r="AA884" i="50"/>
  <c r="AQ882" i="50"/>
  <c r="K882" i="50"/>
  <c r="Z882" i="50"/>
  <c r="V882" i="50"/>
  <c r="E875" i="50"/>
  <c r="E873" i="50"/>
  <c r="T889" i="50"/>
  <c r="A872" i="50"/>
  <c r="U871" i="50"/>
  <c r="T871" i="50"/>
  <c r="AA863" i="50"/>
  <c r="Z863" i="50"/>
  <c r="AA862" i="50"/>
  <c r="Z862" i="50"/>
  <c r="Z861" i="50"/>
  <c r="AA861" i="50"/>
  <c r="AH861" i="50"/>
  <c r="AA860" i="50"/>
  <c r="Z860" i="50"/>
  <c r="AA859" i="50"/>
  <c r="AQ859" i="50"/>
  <c r="K859" i="50"/>
  <c r="Z859" i="50"/>
  <c r="Z858" i="50"/>
  <c r="AA858" i="50"/>
  <c r="AH858" i="50"/>
  <c r="Z857" i="50"/>
  <c r="AA857" i="50"/>
  <c r="AH857" i="50"/>
  <c r="AQ855" i="50"/>
  <c r="K855" i="50"/>
  <c r="Z855" i="50"/>
  <c r="V855" i="50"/>
  <c r="E848" i="50"/>
  <c r="E846" i="50"/>
  <c r="T863" i="50"/>
  <c r="A845" i="50"/>
  <c r="U844" i="50"/>
  <c r="T844" i="50"/>
  <c r="AA836" i="50"/>
  <c r="Z836" i="50"/>
  <c r="AA835" i="50"/>
  <c r="Z835" i="50"/>
  <c r="Z834" i="50"/>
  <c r="AA834" i="50"/>
  <c r="AH834" i="50"/>
  <c r="AA833" i="50"/>
  <c r="Z833" i="50"/>
  <c r="AA832" i="50"/>
  <c r="AQ832" i="50"/>
  <c r="Z832" i="50"/>
  <c r="Z831" i="50"/>
  <c r="Z830" i="50"/>
  <c r="AA830" i="50"/>
  <c r="AH830" i="50"/>
  <c r="AQ828" i="50"/>
  <c r="K828" i="50"/>
  <c r="Z828" i="50"/>
  <c r="V828" i="50"/>
  <c r="E821" i="50"/>
  <c r="E819" i="50"/>
  <c r="A818" i="50"/>
  <c r="U817" i="50"/>
  <c r="T817" i="50"/>
  <c r="AA809" i="50"/>
  <c r="Z809" i="50"/>
  <c r="AA808" i="50"/>
  <c r="Z808" i="50"/>
  <c r="Z807" i="50"/>
  <c r="AA807" i="50"/>
  <c r="AH807" i="50"/>
  <c r="AA806" i="50"/>
  <c r="AQ806" i="50"/>
  <c r="Z806" i="50"/>
  <c r="AA805" i="50"/>
  <c r="AQ805" i="50"/>
  <c r="K805" i="50"/>
  <c r="Z805" i="50"/>
  <c r="Z804" i="50"/>
  <c r="AA804" i="50"/>
  <c r="AH804" i="50"/>
  <c r="Z803" i="50"/>
  <c r="AA803" i="50"/>
  <c r="AH803" i="50"/>
  <c r="AQ801" i="50"/>
  <c r="K801" i="50"/>
  <c r="Z801" i="50"/>
  <c r="V801" i="50"/>
  <c r="V811" i="50"/>
  <c r="E794" i="50"/>
  <c r="E792" i="50"/>
  <c r="T807" i="50"/>
  <c r="A791" i="50"/>
  <c r="U790" i="50"/>
  <c r="T790" i="50"/>
  <c r="AA782" i="50"/>
  <c r="Z782" i="50"/>
  <c r="AA781" i="50"/>
  <c r="Z781" i="50"/>
  <c r="Z780" i="50"/>
  <c r="AA780" i="50"/>
  <c r="AA779" i="50"/>
  <c r="Z779" i="50"/>
  <c r="AA778" i="50"/>
  <c r="Z778" i="50"/>
  <c r="Z777" i="50"/>
  <c r="AA777" i="50"/>
  <c r="AH777" i="50"/>
  <c r="Z776" i="50"/>
  <c r="AA776" i="50"/>
  <c r="AH776" i="50"/>
  <c r="AQ774" i="50"/>
  <c r="K774" i="50"/>
  <c r="Z774" i="50"/>
  <c r="V774" i="50"/>
  <c r="V784" i="50"/>
  <c r="E767" i="50"/>
  <c r="E765" i="50"/>
  <c r="T777" i="50"/>
  <c r="A764" i="50"/>
  <c r="U763" i="50"/>
  <c r="T763" i="50"/>
  <c r="AA755" i="50"/>
  <c r="Z755" i="50"/>
  <c r="AA754" i="50"/>
  <c r="Z754" i="50"/>
  <c r="Z753" i="50"/>
  <c r="AA753" i="50"/>
  <c r="AH753" i="50"/>
  <c r="AA752" i="50"/>
  <c r="Z752" i="50"/>
  <c r="AA751" i="50"/>
  <c r="Z751" i="50"/>
  <c r="Z750" i="50"/>
  <c r="AA750" i="50"/>
  <c r="AH750" i="50"/>
  <c r="Z749" i="50"/>
  <c r="AA749" i="50"/>
  <c r="AQ747" i="50"/>
  <c r="K747" i="50"/>
  <c r="Z747" i="50"/>
  <c r="V747" i="50"/>
  <c r="E740" i="50"/>
  <c r="E738" i="50"/>
  <c r="A737" i="50"/>
  <c r="U736" i="50"/>
  <c r="T736" i="50"/>
  <c r="AA728" i="50"/>
  <c r="Z728" i="50"/>
  <c r="AA727" i="50"/>
  <c r="Z727" i="50"/>
  <c r="Z726" i="50"/>
  <c r="AA726" i="50"/>
  <c r="AH726" i="50"/>
  <c r="AA725" i="50"/>
  <c r="AQ725" i="50"/>
  <c r="K725" i="50"/>
  <c r="Z725" i="50"/>
  <c r="AA724" i="50"/>
  <c r="AQ724" i="50"/>
  <c r="K724" i="50"/>
  <c r="Z724" i="50"/>
  <c r="Z723" i="50"/>
  <c r="AA723" i="50"/>
  <c r="AH723" i="50"/>
  <c r="Z722" i="50"/>
  <c r="AA722" i="50"/>
  <c r="AH722" i="50"/>
  <c r="AQ720" i="50"/>
  <c r="K720" i="50"/>
  <c r="Z720" i="50"/>
  <c r="V720" i="50"/>
  <c r="V722" i="50"/>
  <c r="E713" i="50"/>
  <c r="E711" i="50"/>
  <c r="A710" i="50"/>
  <c r="U709" i="50"/>
  <c r="T709" i="50"/>
  <c r="AA701" i="50"/>
  <c r="Z701" i="50"/>
  <c r="AA700" i="50"/>
  <c r="Z700" i="50"/>
  <c r="Z699" i="50"/>
  <c r="AA699" i="50"/>
  <c r="AH699" i="50"/>
  <c r="AA698" i="50"/>
  <c r="AQ698" i="50"/>
  <c r="Z698" i="50"/>
  <c r="AA697" i="50"/>
  <c r="Z697" i="50"/>
  <c r="Z696" i="50"/>
  <c r="AA696" i="50"/>
  <c r="AH696" i="50"/>
  <c r="Z695" i="50"/>
  <c r="AA695" i="50"/>
  <c r="AH695" i="50"/>
  <c r="AQ693" i="50"/>
  <c r="K693" i="50"/>
  <c r="Z693" i="50"/>
  <c r="V693" i="50"/>
  <c r="V703" i="50"/>
  <c r="E686" i="50"/>
  <c r="E684" i="50"/>
  <c r="A683" i="50"/>
  <c r="U682" i="50"/>
  <c r="T682" i="50"/>
  <c r="AA674" i="50"/>
  <c r="Z674" i="50"/>
  <c r="AA673" i="50"/>
  <c r="Z673" i="50"/>
  <c r="Z672" i="50"/>
  <c r="AA672" i="50"/>
  <c r="AH672" i="50"/>
  <c r="AA671" i="50"/>
  <c r="Z671" i="50"/>
  <c r="AA670" i="50"/>
  <c r="AQ670" i="50"/>
  <c r="Z670" i="50"/>
  <c r="Z669" i="50"/>
  <c r="AA669" i="50"/>
  <c r="AH669" i="50"/>
  <c r="Z668" i="50"/>
  <c r="AA668" i="50"/>
  <c r="AH668" i="50"/>
  <c r="AQ666" i="50"/>
  <c r="K666" i="50"/>
  <c r="Z666" i="50"/>
  <c r="V666" i="50"/>
  <c r="E659" i="50"/>
  <c r="E657" i="50"/>
  <c r="T670" i="50"/>
  <c r="A656" i="50"/>
  <c r="U655" i="50"/>
  <c r="T655" i="50"/>
  <c r="AA647" i="50"/>
  <c r="Z647" i="50"/>
  <c r="AA646" i="50"/>
  <c r="Z646" i="50"/>
  <c r="Z645" i="50"/>
  <c r="AA645" i="50"/>
  <c r="AH645" i="50"/>
  <c r="AA644" i="50"/>
  <c r="AQ644" i="50"/>
  <c r="K644" i="50"/>
  <c r="Z644" i="50"/>
  <c r="AA643" i="50"/>
  <c r="AQ643" i="50"/>
  <c r="Z643" i="50"/>
  <c r="Z642" i="50"/>
  <c r="AA642" i="50"/>
  <c r="AH642" i="50"/>
  <c r="Z641" i="50"/>
  <c r="AA641" i="50"/>
  <c r="AH641" i="50"/>
  <c r="AQ639" i="50"/>
  <c r="K639" i="50"/>
  <c r="Z639" i="50"/>
  <c r="V639" i="50"/>
  <c r="E632" i="50"/>
  <c r="E630" i="50"/>
  <c r="A629" i="50"/>
  <c r="U628" i="50"/>
  <c r="T628" i="50"/>
  <c r="AA620" i="50"/>
  <c r="Z620" i="50"/>
  <c r="AA619" i="50"/>
  <c r="Z619" i="50"/>
  <c r="Z618" i="50"/>
  <c r="AA618" i="50"/>
  <c r="AH618" i="50"/>
  <c r="AA617" i="50"/>
  <c r="Z617" i="50"/>
  <c r="AA616" i="50"/>
  <c r="Z616" i="50"/>
  <c r="Z615" i="50"/>
  <c r="AA615" i="50"/>
  <c r="Z614" i="50"/>
  <c r="AA614" i="50"/>
  <c r="AH614" i="50"/>
  <c r="AQ612" i="50"/>
  <c r="K612" i="50"/>
  <c r="Z612" i="50"/>
  <c r="V612" i="50"/>
  <c r="E605" i="50"/>
  <c r="E603" i="50"/>
  <c r="A602" i="50"/>
  <c r="U601" i="50"/>
  <c r="T601" i="50"/>
  <c r="AA593" i="50"/>
  <c r="Z593" i="50"/>
  <c r="AA592" i="50"/>
  <c r="Z592" i="50"/>
  <c r="Z591" i="50"/>
  <c r="AA591" i="50"/>
  <c r="AH591" i="50"/>
  <c r="AA590" i="50"/>
  <c r="Z590" i="50"/>
  <c r="AA589" i="50"/>
  <c r="Z589" i="50"/>
  <c r="Z588" i="50"/>
  <c r="AA588" i="50"/>
  <c r="AH588" i="50"/>
  <c r="Z587" i="50"/>
  <c r="AA587" i="50"/>
  <c r="AH587" i="50"/>
  <c r="AQ585" i="50"/>
  <c r="K585" i="50"/>
  <c r="Z585" i="50"/>
  <c r="V585" i="50"/>
  <c r="E578" i="50"/>
  <c r="E576" i="50"/>
  <c r="A575" i="50"/>
  <c r="U574" i="50"/>
  <c r="T574" i="50"/>
  <c r="AA566" i="50"/>
  <c r="Z566" i="50"/>
  <c r="AA565" i="50"/>
  <c r="Z565" i="50"/>
  <c r="Z564" i="50"/>
  <c r="AA564" i="50"/>
  <c r="AH564" i="50"/>
  <c r="AA563" i="50"/>
  <c r="AQ563" i="50"/>
  <c r="K563" i="50"/>
  <c r="Z563" i="50"/>
  <c r="AA562" i="50"/>
  <c r="AQ562" i="50"/>
  <c r="K562" i="50"/>
  <c r="Z562" i="50"/>
  <c r="Z561" i="50"/>
  <c r="AA561" i="50"/>
  <c r="AH561" i="50"/>
  <c r="Z560" i="50"/>
  <c r="AA560" i="50"/>
  <c r="AH560" i="50"/>
  <c r="AQ558" i="50"/>
  <c r="K558" i="50"/>
  <c r="Z558" i="50"/>
  <c r="V558" i="50"/>
  <c r="E551" i="50"/>
  <c r="E549" i="50"/>
  <c r="A548" i="50"/>
  <c r="U547" i="50"/>
  <c r="T547" i="50"/>
  <c r="AA539" i="50"/>
  <c r="Z539" i="50"/>
  <c r="AA538" i="50"/>
  <c r="Z538" i="50"/>
  <c r="Z537" i="50"/>
  <c r="AA537" i="50"/>
  <c r="AH537" i="50"/>
  <c r="AA536" i="50"/>
  <c r="Z536" i="50"/>
  <c r="AA535" i="50"/>
  <c r="AQ535" i="50"/>
  <c r="K535" i="50"/>
  <c r="Z535" i="50"/>
  <c r="Z534" i="50"/>
  <c r="AA534" i="50"/>
  <c r="AH534" i="50"/>
  <c r="Z533" i="50"/>
  <c r="AA533" i="50"/>
  <c r="AH533" i="50"/>
  <c r="AQ531" i="50"/>
  <c r="K531" i="50"/>
  <c r="Z531" i="50"/>
  <c r="V531" i="50"/>
  <c r="E524" i="50"/>
  <c r="E522" i="50"/>
  <c r="A521" i="50"/>
  <c r="U520" i="50"/>
  <c r="T520" i="50"/>
  <c r="AA512" i="50"/>
  <c r="Z512" i="50"/>
  <c r="AA511" i="50"/>
  <c r="Z511" i="50"/>
  <c r="Z510" i="50"/>
  <c r="AA510" i="50"/>
  <c r="AH510" i="50"/>
  <c r="AA509" i="50"/>
  <c r="AQ509" i="50"/>
  <c r="K509" i="50"/>
  <c r="Z509" i="50"/>
  <c r="AA508" i="50"/>
  <c r="AQ508" i="50"/>
  <c r="Z508" i="50"/>
  <c r="Z507" i="50"/>
  <c r="AA507" i="50"/>
  <c r="AH507" i="50"/>
  <c r="Z506" i="50"/>
  <c r="AA506" i="50"/>
  <c r="AH506" i="50"/>
  <c r="AQ504" i="50"/>
  <c r="K504" i="50"/>
  <c r="Z504" i="50"/>
  <c r="V504" i="50"/>
  <c r="E495" i="50"/>
  <c r="T508" i="50"/>
  <c r="A494" i="50"/>
  <c r="U493" i="50"/>
  <c r="T493" i="50"/>
  <c r="AA485" i="50"/>
  <c r="Z485" i="50"/>
  <c r="AA484" i="50"/>
  <c r="Z484" i="50"/>
  <c r="Z483" i="50"/>
  <c r="AA483" i="50"/>
  <c r="AH483" i="50"/>
  <c r="AA482" i="50"/>
  <c r="AQ482" i="50"/>
  <c r="Z482" i="50"/>
  <c r="AA481" i="50"/>
  <c r="Z481" i="50"/>
  <c r="Z480" i="50"/>
  <c r="AA480" i="50"/>
  <c r="AH480" i="50"/>
  <c r="Z479" i="50"/>
  <c r="AA479" i="50"/>
  <c r="AH479" i="50"/>
  <c r="AQ477" i="50"/>
  <c r="K477" i="50"/>
  <c r="Z477" i="50"/>
  <c r="V477" i="50"/>
  <c r="E470" i="50"/>
  <c r="E468" i="50"/>
  <c r="A467" i="50"/>
  <c r="U466" i="50"/>
  <c r="T466" i="50"/>
  <c r="AA458" i="50"/>
  <c r="Z458" i="50"/>
  <c r="AA457" i="50"/>
  <c r="Z457" i="50"/>
  <c r="Z456" i="50"/>
  <c r="AA456" i="50"/>
  <c r="AH456" i="50"/>
  <c r="AA455" i="50"/>
  <c r="AQ455" i="50"/>
  <c r="K455" i="50"/>
  <c r="Z455" i="50"/>
  <c r="AA454" i="50"/>
  <c r="Z454" i="50"/>
  <c r="Z453" i="50"/>
  <c r="AA453" i="50"/>
  <c r="Z452" i="50"/>
  <c r="AA452" i="50"/>
  <c r="AH452" i="50"/>
  <c r="AQ450" i="50"/>
  <c r="K450" i="50"/>
  <c r="Z450" i="50"/>
  <c r="A440" i="50"/>
  <c r="U439" i="50"/>
  <c r="V450" i="50"/>
  <c r="T439" i="50"/>
  <c r="AA431" i="50"/>
  <c r="Z431" i="50"/>
  <c r="AA430" i="50"/>
  <c r="Z430" i="50"/>
  <c r="Z429" i="50"/>
  <c r="AA429" i="50"/>
  <c r="AH429" i="50"/>
  <c r="AA428" i="50"/>
  <c r="Z428" i="50"/>
  <c r="AA427" i="50"/>
  <c r="AQ427" i="50"/>
  <c r="K427" i="50"/>
  <c r="Z427" i="50"/>
  <c r="Z426" i="50"/>
  <c r="AA426" i="50"/>
  <c r="AH426" i="50"/>
  <c r="Z425" i="50"/>
  <c r="AA425" i="50"/>
  <c r="AQ423" i="50"/>
  <c r="K423" i="50"/>
  <c r="Z423" i="50"/>
  <c r="V423" i="50"/>
  <c r="E416" i="50"/>
  <c r="E414" i="50"/>
  <c r="T425" i="50"/>
  <c r="A413" i="50"/>
  <c r="U412" i="50"/>
  <c r="T412" i="50"/>
  <c r="AA404" i="50"/>
  <c r="Z404" i="50"/>
  <c r="AA403" i="50"/>
  <c r="Z403" i="50"/>
  <c r="Z402" i="50"/>
  <c r="AA402" i="50"/>
  <c r="AH402" i="50"/>
  <c r="AA401" i="50"/>
  <c r="Z401" i="50"/>
  <c r="AA400" i="50"/>
  <c r="Z400" i="50"/>
  <c r="Z399" i="50"/>
  <c r="AA399" i="50"/>
  <c r="Z398" i="50"/>
  <c r="AA398" i="50"/>
  <c r="AH398" i="50"/>
  <c r="AQ396" i="50"/>
  <c r="K396" i="50"/>
  <c r="Z396" i="50"/>
  <c r="V396" i="50"/>
  <c r="E389" i="50"/>
  <c r="E387" i="50"/>
  <c r="T403" i="50"/>
  <c r="A386" i="50"/>
  <c r="U385" i="50"/>
  <c r="T385" i="50"/>
  <c r="AA377" i="50"/>
  <c r="Z377" i="50"/>
  <c r="AA376" i="50"/>
  <c r="Z376" i="50"/>
  <c r="Z375" i="50"/>
  <c r="AA375" i="50"/>
  <c r="AH375" i="50"/>
  <c r="AA374" i="50"/>
  <c r="AQ374" i="50"/>
  <c r="Z374" i="50"/>
  <c r="AA373" i="50"/>
  <c r="AQ373" i="50"/>
  <c r="Z373" i="50"/>
  <c r="Z372" i="50"/>
  <c r="AA372" i="50"/>
  <c r="AH372" i="50"/>
  <c r="Z371" i="50"/>
  <c r="AA371" i="50"/>
  <c r="AH371" i="50"/>
  <c r="AQ369" i="50"/>
  <c r="K369" i="50"/>
  <c r="Z369" i="50"/>
  <c r="V369" i="50"/>
  <c r="V371" i="50"/>
  <c r="V372" i="50"/>
  <c r="V373" i="50"/>
  <c r="V374" i="50"/>
  <c r="V375" i="50"/>
  <c r="V376" i="50"/>
  <c r="E362" i="50"/>
  <c r="E360" i="50"/>
  <c r="A359" i="50"/>
  <c r="U358" i="50"/>
  <c r="T358" i="50"/>
  <c r="AA350" i="50"/>
  <c r="Z350" i="50"/>
  <c r="AA349" i="50"/>
  <c r="Z349" i="50"/>
  <c r="Z348" i="50"/>
  <c r="AA348" i="50"/>
  <c r="AH348" i="50"/>
  <c r="AA347" i="50"/>
  <c r="AQ347" i="50"/>
  <c r="K347" i="50"/>
  <c r="Z347" i="50"/>
  <c r="AA346" i="50"/>
  <c r="Z346" i="50"/>
  <c r="Z345" i="50"/>
  <c r="AA345" i="50"/>
  <c r="AH345" i="50"/>
  <c r="Z344" i="50"/>
  <c r="AA344" i="50"/>
  <c r="AH344" i="50"/>
  <c r="AQ342" i="50"/>
  <c r="K342" i="50"/>
  <c r="Z342" i="50"/>
  <c r="A332" i="50"/>
  <c r="U331" i="50"/>
  <c r="V342" i="50"/>
  <c r="T331" i="50"/>
  <c r="AA323" i="50"/>
  <c r="Z323" i="50"/>
  <c r="AA322" i="50"/>
  <c r="Z322" i="50"/>
  <c r="Z321" i="50"/>
  <c r="AA321" i="50"/>
  <c r="AH321" i="50"/>
  <c r="AA320" i="50"/>
  <c r="AQ320" i="50"/>
  <c r="K320" i="50"/>
  <c r="Z320" i="50"/>
  <c r="AA319" i="50"/>
  <c r="Z319" i="50"/>
  <c r="Z318" i="50"/>
  <c r="AA318" i="50"/>
  <c r="AH318" i="50"/>
  <c r="Z317" i="50"/>
  <c r="AA317" i="50"/>
  <c r="AH317" i="50"/>
  <c r="AQ315" i="50"/>
  <c r="K315" i="50"/>
  <c r="Z315" i="50"/>
  <c r="A305" i="50"/>
  <c r="U304" i="50"/>
  <c r="E306" i="50"/>
  <c r="T304" i="50"/>
  <c r="AA296" i="50"/>
  <c r="Z296" i="50"/>
  <c r="AA295" i="50"/>
  <c r="Z295" i="50"/>
  <c r="Z294" i="50"/>
  <c r="AA294" i="50"/>
  <c r="AH294" i="50"/>
  <c r="AA293" i="50"/>
  <c r="AQ293" i="50"/>
  <c r="K293" i="50"/>
  <c r="Z293" i="50"/>
  <c r="AA292" i="50"/>
  <c r="Z292" i="50"/>
  <c r="Z291" i="50"/>
  <c r="AA291" i="50"/>
  <c r="AH291" i="50"/>
  <c r="Z290" i="50"/>
  <c r="AA290" i="50"/>
  <c r="AH290" i="50"/>
  <c r="AQ288" i="50"/>
  <c r="K288" i="50"/>
  <c r="Z288" i="50"/>
  <c r="A278" i="50"/>
  <c r="U277" i="50"/>
  <c r="V288" i="50"/>
  <c r="V290" i="50"/>
  <c r="V291" i="50"/>
  <c r="V292" i="50"/>
  <c r="V293" i="50"/>
  <c r="V294" i="50"/>
  <c r="V295" i="50"/>
  <c r="T277" i="50"/>
  <c r="AA269" i="50"/>
  <c r="Z269" i="50"/>
  <c r="AA268" i="50"/>
  <c r="Z268" i="50"/>
  <c r="Z267" i="50"/>
  <c r="AA267" i="50"/>
  <c r="AH267" i="50"/>
  <c r="AA266" i="50"/>
  <c r="AQ266" i="50"/>
  <c r="K266" i="50"/>
  <c r="Z266" i="50"/>
  <c r="AA265" i="50"/>
  <c r="AQ265" i="50"/>
  <c r="K265" i="50"/>
  <c r="Z265" i="50"/>
  <c r="Z264" i="50"/>
  <c r="AA264" i="50"/>
  <c r="AH264" i="50"/>
  <c r="Z263" i="50"/>
  <c r="AA263" i="50"/>
  <c r="AH263" i="50"/>
  <c r="AQ261" i="50"/>
  <c r="K261" i="50"/>
  <c r="Z261" i="50"/>
  <c r="V261" i="50"/>
  <c r="V271" i="50"/>
  <c r="E254" i="50"/>
  <c r="E252" i="50"/>
  <c r="A251" i="50"/>
  <c r="U250" i="50"/>
  <c r="T250" i="50"/>
  <c r="AA242" i="50"/>
  <c r="Z242" i="50"/>
  <c r="AA241" i="50"/>
  <c r="Z241" i="50"/>
  <c r="Z240" i="50"/>
  <c r="AA240" i="50"/>
  <c r="AH240" i="50"/>
  <c r="AA239" i="50"/>
  <c r="AQ239" i="50"/>
  <c r="K239" i="50"/>
  <c r="Z239" i="50"/>
  <c r="AA238" i="50"/>
  <c r="Z238" i="50"/>
  <c r="Z237" i="50"/>
  <c r="AA237" i="50"/>
  <c r="AH237" i="50"/>
  <c r="Z236" i="50"/>
  <c r="AA236" i="50"/>
  <c r="AH236" i="50"/>
  <c r="AQ234" i="50"/>
  <c r="K234" i="50"/>
  <c r="Z234" i="50"/>
  <c r="V234" i="50"/>
  <c r="E227" i="50"/>
  <c r="E225" i="50"/>
  <c r="K224" i="50"/>
  <c r="A224" i="50"/>
  <c r="U223" i="50"/>
  <c r="T223" i="50"/>
  <c r="AA215" i="50"/>
  <c r="Z215" i="50"/>
  <c r="AA214" i="50"/>
  <c r="Z214" i="50"/>
  <c r="Z213" i="50"/>
  <c r="AA213" i="50"/>
  <c r="AH213" i="50"/>
  <c r="AA212" i="50"/>
  <c r="Z212" i="50"/>
  <c r="AA211" i="50"/>
  <c r="Z211" i="50"/>
  <c r="Z210" i="50"/>
  <c r="AA210" i="50"/>
  <c r="AH210" i="50"/>
  <c r="Z209" i="50"/>
  <c r="AA209" i="50"/>
  <c r="AH209" i="50"/>
  <c r="AQ207" i="50"/>
  <c r="K207" i="50"/>
  <c r="Z207" i="50"/>
  <c r="A197" i="50"/>
  <c r="U196" i="50"/>
  <c r="V207" i="50"/>
  <c r="V209" i="50"/>
  <c r="V210" i="50"/>
  <c r="V211" i="50"/>
  <c r="V212" i="50"/>
  <c r="V213" i="50"/>
  <c r="V214" i="50"/>
  <c r="V215" i="50"/>
  <c r="T196" i="50"/>
  <c r="AA188" i="50"/>
  <c r="Z188" i="50"/>
  <c r="AA187" i="50"/>
  <c r="Z187" i="50"/>
  <c r="Z186" i="50"/>
  <c r="AA186" i="50"/>
  <c r="AH186" i="50"/>
  <c r="AA185" i="50"/>
  <c r="Z185" i="50"/>
  <c r="AA184" i="50"/>
  <c r="Z184" i="50"/>
  <c r="Z183" i="50"/>
  <c r="AA183" i="50"/>
  <c r="AH183" i="50"/>
  <c r="Z182" i="50"/>
  <c r="AA182" i="50"/>
  <c r="AH182" i="50"/>
  <c r="AQ180" i="50"/>
  <c r="K180" i="50"/>
  <c r="Z180" i="50"/>
  <c r="A170" i="50"/>
  <c r="U169" i="50"/>
  <c r="E171" i="50"/>
  <c r="T180" i="50"/>
  <c r="T169" i="50"/>
  <c r="AA161" i="50"/>
  <c r="Z161" i="50"/>
  <c r="AA160" i="50"/>
  <c r="Z160" i="50"/>
  <c r="Z159" i="50"/>
  <c r="AA159" i="50"/>
  <c r="AH159" i="50"/>
  <c r="AA158" i="50"/>
  <c r="AQ158" i="50"/>
  <c r="Z158" i="50"/>
  <c r="AA157" i="50"/>
  <c r="AQ157" i="50"/>
  <c r="Z157" i="50"/>
  <c r="G157" i="50"/>
  <c r="Z156" i="50"/>
  <c r="AA156" i="50"/>
  <c r="AH156" i="50"/>
  <c r="G156" i="50"/>
  <c r="Z155" i="50"/>
  <c r="AA155" i="50"/>
  <c r="AH155" i="50"/>
  <c r="G155" i="50"/>
  <c r="AQ153" i="50"/>
  <c r="K153" i="50"/>
  <c r="Z153" i="50"/>
  <c r="G153" i="50"/>
  <c r="A143" i="50"/>
  <c r="U142" i="50"/>
  <c r="E144" i="50"/>
  <c r="T142" i="50"/>
  <c r="AA134" i="50"/>
  <c r="AA133" i="50"/>
  <c r="Z132" i="50"/>
  <c r="AA132" i="50"/>
  <c r="AH132" i="50"/>
  <c r="AA131" i="50"/>
  <c r="AQ131" i="50"/>
  <c r="K131" i="50"/>
  <c r="Z131" i="50"/>
  <c r="AA130" i="50"/>
  <c r="AQ126" i="50"/>
  <c r="K126" i="50"/>
  <c r="A116" i="50"/>
  <c r="C89" i="50"/>
  <c r="AA107" i="50"/>
  <c r="Z107" i="50"/>
  <c r="G107" i="50"/>
  <c r="AA106" i="50"/>
  <c r="Z105" i="50"/>
  <c r="AA105" i="50"/>
  <c r="AH105" i="50"/>
  <c r="AA104" i="50"/>
  <c r="Z104" i="50"/>
  <c r="AA103" i="50"/>
  <c r="AQ99" i="50"/>
  <c r="K99" i="50"/>
  <c r="A89" i="50"/>
  <c r="E441" i="50"/>
  <c r="E333" i="50"/>
  <c r="E198" i="50"/>
  <c r="V180" i="50"/>
  <c r="V315" i="50"/>
  <c r="E1415" i="50"/>
  <c r="E279" i="50"/>
  <c r="E2061" i="50"/>
  <c r="E497" i="50"/>
  <c r="E443" i="50"/>
  <c r="E335" i="50"/>
  <c r="E281" i="50"/>
  <c r="E173" i="50"/>
  <c r="R14" i="26"/>
  <c r="R15" i="26"/>
  <c r="R16" i="26"/>
  <c r="R17" i="26"/>
  <c r="R18" i="26"/>
  <c r="R19" i="26"/>
  <c r="R20" i="26"/>
  <c r="R21" i="26"/>
  <c r="R22" i="26"/>
  <c r="R23" i="26"/>
  <c r="M69" i="50"/>
  <c r="AQ72" i="50"/>
  <c r="K72" i="50"/>
  <c r="A62" i="50"/>
  <c r="R74" i="38"/>
  <c r="N74" i="38"/>
  <c r="R75" i="38"/>
  <c r="N75" i="38"/>
  <c r="R76" i="38"/>
  <c r="N76" i="38"/>
  <c r="R77" i="38"/>
  <c r="N77" i="38"/>
  <c r="R78" i="38"/>
  <c r="N78" i="38"/>
  <c r="R79" i="38"/>
  <c r="N79" i="38"/>
  <c r="R80" i="38"/>
  <c r="N80" i="38"/>
  <c r="R81" i="38"/>
  <c r="N81" i="38"/>
  <c r="R82" i="38"/>
  <c r="N82" i="38"/>
  <c r="R83" i="38"/>
  <c r="N83" i="38"/>
  <c r="R84" i="38"/>
  <c r="N84" i="38"/>
  <c r="R85" i="38"/>
  <c r="N85" i="38"/>
  <c r="R86" i="38"/>
  <c r="N86" i="38"/>
  <c r="R87" i="38"/>
  <c r="N87" i="38"/>
  <c r="R88" i="38"/>
  <c r="N88" i="38"/>
  <c r="R89" i="38"/>
  <c r="N89" i="38"/>
  <c r="R90" i="38"/>
  <c r="N90" i="38"/>
  <c r="R91" i="38"/>
  <c r="N91" i="38"/>
  <c r="R92" i="38"/>
  <c r="N92" i="38"/>
  <c r="R93" i="38"/>
  <c r="N93" i="38"/>
  <c r="R94" i="38"/>
  <c r="N94" i="38"/>
  <c r="R95" i="38"/>
  <c r="N95" i="38"/>
  <c r="R96" i="38"/>
  <c r="N96" i="38"/>
  <c r="R97" i="38"/>
  <c r="N97" i="38"/>
  <c r="R98" i="38"/>
  <c r="N98" i="38"/>
  <c r="R99" i="38"/>
  <c r="N99" i="38"/>
  <c r="R100" i="38"/>
  <c r="N100" i="38"/>
  <c r="R101" i="38"/>
  <c r="N101" i="38"/>
  <c r="R102" i="38"/>
  <c r="N102" i="38"/>
  <c r="R103" i="38"/>
  <c r="N103" i="38"/>
  <c r="R104" i="38"/>
  <c r="N104" i="38"/>
  <c r="R105" i="38"/>
  <c r="N105" i="38"/>
  <c r="R106" i="38"/>
  <c r="N106" i="38"/>
  <c r="R107" i="38"/>
  <c r="N107" i="38"/>
  <c r="R108" i="38"/>
  <c r="N108" i="38"/>
  <c r="R109" i="38"/>
  <c r="N109" i="38"/>
  <c r="R110" i="38"/>
  <c r="N110" i="38"/>
  <c r="R111" i="38"/>
  <c r="N111" i="38"/>
  <c r="R112" i="38"/>
  <c r="N112" i="38"/>
  <c r="R113" i="38"/>
  <c r="N113" i="38"/>
  <c r="R114" i="38"/>
  <c r="N114" i="38"/>
  <c r="R115" i="38"/>
  <c r="N115" i="38"/>
  <c r="R116" i="38"/>
  <c r="N116" i="38"/>
  <c r="R117" i="38"/>
  <c r="N117" i="38"/>
  <c r="R118" i="38"/>
  <c r="N118" i="38"/>
  <c r="R119" i="38"/>
  <c r="N119" i="38"/>
  <c r="R120" i="38"/>
  <c r="N120" i="38"/>
  <c r="R121" i="38"/>
  <c r="N121" i="38"/>
  <c r="R122" i="38"/>
  <c r="N122" i="38"/>
  <c r="R123" i="38"/>
  <c r="N123" i="38"/>
  <c r="R124" i="38"/>
  <c r="N124" i="38"/>
  <c r="R125" i="38"/>
  <c r="N125" i="38"/>
  <c r="R126" i="38"/>
  <c r="N126" i="38"/>
  <c r="R127" i="38"/>
  <c r="N127" i="38"/>
  <c r="R128" i="38"/>
  <c r="N128" i="38"/>
  <c r="R129" i="38"/>
  <c r="N129" i="38"/>
  <c r="R130" i="38"/>
  <c r="N130" i="38"/>
  <c r="R131" i="38"/>
  <c r="N131" i="38"/>
  <c r="R132" i="38"/>
  <c r="N132" i="38"/>
  <c r="R133" i="38"/>
  <c r="N133" i="38"/>
  <c r="R134" i="38"/>
  <c r="N134" i="38"/>
  <c r="R135" i="38"/>
  <c r="N135" i="38"/>
  <c r="R136" i="38"/>
  <c r="N136" i="38"/>
  <c r="R137" i="38"/>
  <c r="N137" i="38"/>
  <c r="R138" i="38"/>
  <c r="N138" i="38"/>
  <c r="R139" i="38"/>
  <c r="N139" i="38"/>
  <c r="R140" i="38"/>
  <c r="N140" i="38"/>
  <c r="R141" i="38"/>
  <c r="N141" i="38"/>
  <c r="R142" i="38"/>
  <c r="N142" i="38"/>
  <c r="R143" i="38"/>
  <c r="N143" i="38"/>
  <c r="R144" i="38"/>
  <c r="N144" i="38"/>
  <c r="R145" i="38"/>
  <c r="N145" i="38"/>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c r="AB30" i="38"/>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c r="Q66" i="37"/>
  <c r="Q67" i="37"/>
  <c r="Q68" i="37"/>
  <c r="Q69" i="37"/>
  <c r="P11" i="57"/>
  <c r="T337" i="46"/>
  <c r="T267" i="46"/>
  <c r="T232" i="46"/>
  <c r="T197" i="46"/>
  <c r="T162" i="46"/>
  <c r="T127" i="46"/>
  <c r="T92" i="46"/>
  <c r="T57" i="46"/>
  <c r="E22" i="46"/>
  <c r="AK30" i="46"/>
  <c r="AK31" i="46"/>
  <c r="T22" i="46"/>
  <c r="N338" i="46"/>
  <c r="AG337" i="46"/>
  <c r="N337" i="46"/>
  <c r="AF337" i="46"/>
  <c r="N268" i="46"/>
  <c r="AG267" i="46"/>
  <c r="N267" i="46"/>
  <c r="AF267" i="46"/>
  <c r="N233" i="46"/>
  <c r="AG232" i="46"/>
  <c r="N232" i="46"/>
  <c r="AF232" i="46"/>
  <c r="N198" i="46"/>
  <c r="AG197" i="46"/>
  <c r="N197" i="46"/>
  <c r="AF197" i="46"/>
  <c r="N163" i="46"/>
  <c r="AG162" i="46"/>
  <c r="N162" i="46"/>
  <c r="AF162" i="46"/>
  <c r="N128" i="46"/>
  <c r="AG127" i="46"/>
  <c r="N127" i="46"/>
  <c r="AF127" i="46"/>
  <c r="N93" i="46"/>
  <c r="AG92" i="46"/>
  <c r="N92" i="46"/>
  <c r="AF92" i="46"/>
  <c r="N58" i="46"/>
  <c r="AG57" i="46"/>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c r="E232" i="46"/>
  <c r="AK240" i="46"/>
  <c r="AK241" i="46"/>
  <c r="E197" i="46"/>
  <c r="E162" i="46"/>
  <c r="Q162" i="46"/>
  <c r="E127" i="46"/>
  <c r="AK135" i="46"/>
  <c r="AK136" i="46"/>
  <c r="E92" i="46"/>
  <c r="Q92" i="46"/>
  <c r="Q93" i="46"/>
  <c r="R57" i="46"/>
  <c r="E57" i="46"/>
  <c r="AR94" i="61"/>
  <c r="C81" i="61"/>
  <c r="M81" i="61"/>
  <c r="Y81" i="61"/>
  <c r="AC81" i="61"/>
  <c r="AO81" i="61"/>
  <c r="M320" i="46"/>
  <c r="AC302" i="46"/>
  <c r="M42" i="46"/>
  <c r="AD22" i="46"/>
  <c r="M77" i="46"/>
  <c r="AD57" i="46"/>
  <c r="M112" i="46"/>
  <c r="AD92" i="46"/>
  <c r="M147" i="46"/>
  <c r="AD127" i="46"/>
  <c r="M182" i="46"/>
  <c r="AD162" i="46"/>
  <c r="M217" i="46"/>
  <c r="AD197" i="46"/>
  <c r="M252" i="46"/>
  <c r="AD232" i="46"/>
  <c r="M287" i="46"/>
  <c r="AD267" i="46"/>
  <c r="M357" i="46"/>
  <c r="AD337" i="46"/>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Y360" i="58"/>
  <c r="AA352" i="58"/>
  <c r="V360" i="58"/>
  <c r="T352" i="58"/>
  <c r="T354" i="58"/>
  <c r="T355" i="58"/>
  <c r="T356" i="58"/>
  <c r="T357" i="58"/>
  <c r="T358" i="58"/>
  <c r="T359" i="58"/>
  <c r="T360" i="58"/>
  <c r="X359" i="58"/>
  <c r="Y359" i="58"/>
  <c r="AL358" i="58"/>
  <c r="AD358" i="58"/>
  <c r="K358" i="58"/>
  <c r="X358" i="58"/>
  <c r="AD357" i="58"/>
  <c r="K357" i="58"/>
  <c r="X357" i="58"/>
  <c r="X356" i="58"/>
  <c r="Y356" i="58"/>
  <c r="AD355" i="58"/>
  <c r="K355" i="58"/>
  <c r="X355" i="58"/>
  <c r="AD354" i="58"/>
  <c r="X354" i="58"/>
  <c r="X352" i="58"/>
  <c r="BG346" i="58"/>
  <c r="AS346" i="58"/>
  <c r="R346" i="58"/>
  <c r="AL339" i="58"/>
  <c r="E315" i="58"/>
  <c r="AE334" i="58"/>
  <c r="BD314" i="58"/>
  <c r="AE333" i="58"/>
  <c r="BC314" i="58"/>
  <c r="I331" i="58"/>
  <c r="I330" i="58"/>
  <c r="X328" i="58"/>
  <c r="Y328" i="58"/>
  <c r="AA320" i="58"/>
  <c r="V328" i="58"/>
  <c r="T320" i="58"/>
  <c r="T322" i="58"/>
  <c r="T323" i="58"/>
  <c r="T324" i="58"/>
  <c r="T325" i="58"/>
  <c r="T326" i="58"/>
  <c r="T327" i="58"/>
  <c r="T328" i="58"/>
  <c r="X327" i="58"/>
  <c r="Y327" i="58"/>
  <c r="AL326" i="58"/>
  <c r="AD326" i="58"/>
  <c r="K326" i="58"/>
  <c r="X326" i="58"/>
  <c r="AD325" i="58"/>
  <c r="K325" i="58"/>
  <c r="X325" i="58"/>
  <c r="X324" i="58"/>
  <c r="Y324" i="58"/>
  <c r="AD323" i="58"/>
  <c r="K323" i="58"/>
  <c r="X323" i="58"/>
  <c r="AD322" i="58"/>
  <c r="X322" i="58"/>
  <c r="X320" i="58"/>
  <c r="BG314" i="58"/>
  <c r="AS314" i="58"/>
  <c r="R314" i="58"/>
  <c r="AL307" i="58"/>
  <c r="E283" i="58"/>
  <c r="AE302" i="58"/>
  <c r="BD282" i="58"/>
  <c r="I299" i="58"/>
  <c r="I298" i="58"/>
  <c r="X296" i="58"/>
  <c r="Y296" i="58"/>
  <c r="AA288" i="58"/>
  <c r="V296" i="58"/>
  <c r="T288" i="58"/>
  <c r="T290" i="58"/>
  <c r="T291" i="58"/>
  <c r="T292" i="58"/>
  <c r="T293" i="58"/>
  <c r="T294" i="58"/>
  <c r="T295" i="58"/>
  <c r="T296" i="58"/>
  <c r="X295" i="58"/>
  <c r="Y295" i="58"/>
  <c r="AL294" i="58"/>
  <c r="AD294" i="58"/>
  <c r="K294" i="58"/>
  <c r="X294" i="58"/>
  <c r="AD293" i="58"/>
  <c r="K293" i="58"/>
  <c r="X293" i="58"/>
  <c r="X292" i="58"/>
  <c r="Y292" i="58"/>
  <c r="AD291" i="58"/>
  <c r="X291" i="58"/>
  <c r="AD290" i="58"/>
  <c r="K290" i="58"/>
  <c r="X290" i="58"/>
  <c r="X288" i="58"/>
  <c r="BG282" i="58"/>
  <c r="AS282" i="58"/>
  <c r="R282" i="58"/>
  <c r="AL275" i="58"/>
  <c r="AE270" i="58"/>
  <c r="BD250" i="58"/>
  <c r="I267" i="58"/>
  <c r="I266" i="58"/>
  <c r="AA256" i="58"/>
  <c r="V264" i="58"/>
  <c r="X263" i="58"/>
  <c r="Y263" i="58"/>
  <c r="AL262" i="58"/>
  <c r="AD262" i="58"/>
  <c r="K262" i="58"/>
  <c r="X262" i="58"/>
  <c r="AD261" i="58"/>
  <c r="K261" i="58"/>
  <c r="X261" i="58"/>
  <c r="AD259" i="58"/>
  <c r="AD258" i="58"/>
  <c r="K258" i="58"/>
  <c r="X256" i="58"/>
  <c r="BG250" i="58"/>
  <c r="AS250" i="58"/>
  <c r="AL243" i="58"/>
  <c r="E219" i="58"/>
  <c r="AE238" i="58"/>
  <c r="BD218" i="58"/>
  <c r="I235" i="58"/>
  <c r="I234" i="58"/>
  <c r="X232" i="58"/>
  <c r="Y232" i="58"/>
  <c r="AA224" i="58"/>
  <c r="V232" i="58"/>
  <c r="T224" i="58"/>
  <c r="T226" i="58"/>
  <c r="T227" i="58"/>
  <c r="T228" i="58"/>
  <c r="T229" i="58"/>
  <c r="T230" i="58"/>
  <c r="T231" i="58"/>
  <c r="T232" i="58"/>
  <c r="X231" i="58"/>
  <c r="Y231" i="58"/>
  <c r="AL230" i="58"/>
  <c r="AD230" i="58"/>
  <c r="K230" i="58"/>
  <c r="X230" i="58"/>
  <c r="AD229" i="58"/>
  <c r="K229" i="58"/>
  <c r="X229" i="58"/>
  <c r="X228" i="58"/>
  <c r="Y228" i="58"/>
  <c r="AD227" i="58"/>
  <c r="K227" i="58"/>
  <c r="X227" i="58"/>
  <c r="AD226" i="58"/>
  <c r="K226" i="58"/>
  <c r="X226" i="58"/>
  <c r="X224" i="58"/>
  <c r="BG218" i="58"/>
  <c r="AS218" i="58"/>
  <c r="R218" i="58"/>
  <c r="AL211" i="58"/>
  <c r="E187" i="58"/>
  <c r="AE206" i="58"/>
  <c r="BD186" i="58"/>
  <c r="I203" i="58"/>
  <c r="I202" i="58"/>
  <c r="X200" i="58"/>
  <c r="Y200" i="58"/>
  <c r="AA192" i="58"/>
  <c r="V200" i="58"/>
  <c r="T192" i="58"/>
  <c r="T194" i="58"/>
  <c r="T195" i="58"/>
  <c r="T196" i="58"/>
  <c r="T197" i="58"/>
  <c r="T198" i="58"/>
  <c r="T199" i="58"/>
  <c r="T200" i="58"/>
  <c r="X199" i="58"/>
  <c r="Y199" i="58"/>
  <c r="AL198" i="58"/>
  <c r="AD198" i="58"/>
  <c r="K198" i="58"/>
  <c r="X198" i="58"/>
  <c r="AD197" i="58"/>
  <c r="K197" i="58"/>
  <c r="X197" i="58"/>
  <c r="X196" i="58"/>
  <c r="Y196" i="58"/>
  <c r="AD195" i="58"/>
  <c r="K195" i="58"/>
  <c r="X195" i="58"/>
  <c r="AD194" i="58"/>
  <c r="K194" i="58"/>
  <c r="X194" i="58"/>
  <c r="X192" i="58"/>
  <c r="BG186" i="58"/>
  <c r="AS186" i="58"/>
  <c r="R186" i="58"/>
  <c r="AL179" i="58"/>
  <c r="R154" i="58"/>
  <c r="E155" i="58"/>
  <c r="AA160" i="58"/>
  <c r="X164" i="58"/>
  <c r="Y164" i="58"/>
  <c r="T160" i="58"/>
  <c r="T162" i="58"/>
  <c r="T163" i="58"/>
  <c r="T164" i="58"/>
  <c r="T165" i="58"/>
  <c r="T166" i="58"/>
  <c r="T167" i="58"/>
  <c r="T168" i="58"/>
  <c r="X168" i="58"/>
  <c r="Y168" i="58"/>
  <c r="X167" i="58"/>
  <c r="Y167" i="58"/>
  <c r="AE174" i="58"/>
  <c r="BD154" i="58"/>
  <c r="I171" i="58"/>
  <c r="I170" i="58"/>
  <c r="V168" i="58"/>
  <c r="AL166" i="58"/>
  <c r="AD166" i="58"/>
  <c r="K166" i="58"/>
  <c r="X166" i="58"/>
  <c r="AD165" i="58"/>
  <c r="K165" i="58"/>
  <c r="X165" i="58"/>
  <c r="AD163" i="58"/>
  <c r="K163" i="58"/>
  <c r="X163" i="58"/>
  <c r="AD162" i="58"/>
  <c r="K162" i="58"/>
  <c r="X162" i="58"/>
  <c r="X160" i="58"/>
  <c r="BG154" i="58"/>
  <c r="AS154" i="58"/>
  <c r="C90" i="58"/>
  <c r="C122" i="58"/>
  <c r="AL147" i="58"/>
  <c r="AA128" i="58"/>
  <c r="X132" i="58"/>
  <c r="Y132" i="58"/>
  <c r="AE142" i="58"/>
  <c r="BD122" i="58"/>
  <c r="I139" i="58"/>
  <c r="I138" i="58"/>
  <c r="V136" i="58"/>
  <c r="AL134" i="58"/>
  <c r="AD134" i="58"/>
  <c r="K134" i="58"/>
  <c r="AD133" i="58"/>
  <c r="K133" i="58"/>
  <c r="AD131" i="58"/>
  <c r="K131" i="58"/>
  <c r="X131" i="58"/>
  <c r="AD130" i="58"/>
  <c r="K130" i="58"/>
  <c r="X130" i="58"/>
  <c r="BG122" i="58"/>
  <c r="AS122" i="58"/>
  <c r="AL115" i="58"/>
  <c r="E91" i="58"/>
  <c r="I107" i="58"/>
  <c r="I106" i="58"/>
  <c r="X104" i="58"/>
  <c r="Y104" i="58"/>
  <c r="AA96" i="58"/>
  <c r="V104" i="58"/>
  <c r="T96" i="58"/>
  <c r="T98" i="58"/>
  <c r="T99" i="58"/>
  <c r="T100" i="58"/>
  <c r="T101" i="58"/>
  <c r="T102" i="58"/>
  <c r="T103" i="58"/>
  <c r="T104" i="58"/>
  <c r="X103" i="58"/>
  <c r="Y103" i="58"/>
  <c r="AL102" i="58"/>
  <c r="AD102" i="58"/>
  <c r="K102" i="58"/>
  <c r="X102" i="58"/>
  <c r="AD101" i="58"/>
  <c r="K101" i="58"/>
  <c r="X101" i="58"/>
  <c r="X100" i="58"/>
  <c r="Y100" i="58"/>
  <c r="AD99" i="58"/>
  <c r="K99" i="58"/>
  <c r="X99" i="58"/>
  <c r="AD98" i="58"/>
  <c r="K98" i="58"/>
  <c r="X98" i="58"/>
  <c r="X96" i="58"/>
  <c r="BG90" i="58"/>
  <c r="AS90" i="58"/>
  <c r="R90" i="58"/>
  <c r="BA82" i="61"/>
  <c r="Z337" i="46"/>
  <c r="Z302" i="46"/>
  <c r="Z267" i="46"/>
  <c r="Z232" i="46"/>
  <c r="Z197" i="46"/>
  <c r="Z162" i="46"/>
  <c r="Z127" i="46"/>
  <c r="Z92" i="46"/>
  <c r="Z57" i="46"/>
  <c r="Z22" i="46"/>
  <c r="R269" i="46"/>
  <c r="AH267" i="46"/>
  <c r="R234" i="46"/>
  <c r="AH232" i="46"/>
  <c r="R199" i="46"/>
  <c r="AH197" i="46"/>
  <c r="R164" i="46"/>
  <c r="AH162" i="46"/>
  <c r="R129" i="46"/>
  <c r="AH127" i="46"/>
  <c r="R94" i="46"/>
  <c r="AH92" i="46"/>
  <c r="R59" i="46"/>
  <c r="AH57" i="46"/>
  <c r="R364" i="46"/>
  <c r="L357" i="46"/>
  <c r="M355" i="46"/>
  <c r="AC337" i="46"/>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c r="R281" i="46"/>
  <c r="R271" i="46"/>
  <c r="AJ267" i="46"/>
  <c r="Q271" i="46"/>
  <c r="R270" i="46"/>
  <c r="AI267" i="46"/>
  <c r="Q270" i="46"/>
  <c r="Q269" i="46"/>
  <c r="AB267" i="46"/>
  <c r="AA267" i="46"/>
  <c r="Y267" i="46"/>
  <c r="X267" i="46"/>
  <c r="R267" i="46"/>
  <c r="R259" i="46"/>
  <c r="L252" i="46"/>
  <c r="M250" i="46"/>
  <c r="AC232" i="46"/>
  <c r="R246" i="46"/>
  <c r="R236" i="46"/>
  <c r="AJ232" i="46"/>
  <c r="Q236" i="46"/>
  <c r="R235" i="46"/>
  <c r="AI232" i="46"/>
  <c r="Q234" i="46"/>
  <c r="AB232" i="46"/>
  <c r="AA232" i="46"/>
  <c r="Y232" i="46"/>
  <c r="X232" i="46"/>
  <c r="R232" i="46"/>
  <c r="R224" i="46"/>
  <c r="L217" i="46"/>
  <c r="M215" i="46"/>
  <c r="AC197" i="46"/>
  <c r="R211" i="46"/>
  <c r="R201" i="46"/>
  <c r="AJ197" i="46"/>
  <c r="Q201" i="46"/>
  <c r="R200" i="46"/>
  <c r="AI197" i="46"/>
  <c r="Q200" i="46"/>
  <c r="Q199" i="46"/>
  <c r="AB197" i="46"/>
  <c r="AA197" i="46"/>
  <c r="Y197" i="46"/>
  <c r="X197" i="46"/>
  <c r="R197" i="46"/>
  <c r="R189" i="46"/>
  <c r="L182" i="46"/>
  <c r="M180" i="46"/>
  <c r="AC162" i="46"/>
  <c r="R176" i="46"/>
  <c r="R166" i="46"/>
  <c r="AJ162" i="46"/>
  <c r="Q166" i="46"/>
  <c r="R165" i="46"/>
  <c r="AI162" i="46"/>
  <c r="Q164" i="46"/>
  <c r="AB162" i="46"/>
  <c r="AA162" i="46"/>
  <c r="Y162" i="46"/>
  <c r="X162" i="46"/>
  <c r="R162" i="46"/>
  <c r="R154" i="46"/>
  <c r="L147" i="46"/>
  <c r="M145" i="46"/>
  <c r="AC127" i="46"/>
  <c r="R141" i="46"/>
  <c r="R131" i="46"/>
  <c r="AJ127" i="46"/>
  <c r="Q131" i="46"/>
  <c r="R130" i="46"/>
  <c r="AI127" i="46"/>
  <c r="Q130" i="46"/>
  <c r="AB127" i="46"/>
  <c r="AA127" i="46"/>
  <c r="Y127" i="46"/>
  <c r="X127" i="46"/>
  <c r="R127" i="46"/>
  <c r="R119" i="46"/>
  <c r="L112" i="46"/>
  <c r="M110" i="46"/>
  <c r="AC92" i="46"/>
  <c r="R106" i="46"/>
  <c r="R96" i="46"/>
  <c r="AJ92" i="46"/>
  <c r="Q96" i="46"/>
  <c r="R95" i="46"/>
  <c r="AI92" i="46"/>
  <c r="Q95" i="46"/>
  <c r="Q94" i="46"/>
  <c r="AB92" i="46"/>
  <c r="AA92" i="46"/>
  <c r="Y92" i="46"/>
  <c r="X92" i="46"/>
  <c r="R92" i="46"/>
  <c r="C57" i="46"/>
  <c r="BA96" i="61"/>
  <c r="R84" i="46"/>
  <c r="L77" i="46"/>
  <c r="M75" i="46"/>
  <c r="AC57" i="46"/>
  <c r="R71" i="46"/>
  <c r="R61" i="46"/>
  <c r="AJ57" i="46"/>
  <c r="Q61" i="46"/>
  <c r="R60" i="46"/>
  <c r="AI57" i="46"/>
  <c r="Q60" i="46"/>
  <c r="Q59" i="46"/>
  <c r="AB57" i="46"/>
  <c r="AA57" i="46"/>
  <c r="Y57" i="46"/>
  <c r="X57" i="46"/>
  <c r="R26" i="46"/>
  <c r="AJ22" i="46"/>
  <c r="Q26" i="46"/>
  <c r="R25" i="46"/>
  <c r="AI22" i="46"/>
  <c r="Q25" i="46"/>
  <c r="R27" i="28"/>
  <c r="W23" i="28"/>
  <c r="R26" i="28"/>
  <c r="V23" i="28"/>
  <c r="R29" i="28"/>
  <c r="U23" i="28"/>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c r="AD69" i="58"/>
  <c r="K69" i="58"/>
  <c r="AD70" i="58"/>
  <c r="K70" i="58"/>
  <c r="AD67" i="58"/>
  <c r="K67" i="58"/>
  <c r="AD66" i="58"/>
  <c r="K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c r="D559" i="52"/>
  <c r="D607" i="52"/>
  <c r="D655" i="52"/>
  <c r="C140" i="57"/>
  <c r="C113" i="57"/>
  <c r="G166" i="58"/>
  <c r="M40" i="46"/>
  <c r="AC22" i="46"/>
  <c r="B34" i="52"/>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1"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J462"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X582" i="52"/>
  <c r="G579" i="52"/>
  <c r="G578" i="52"/>
  <c r="G577" i="52"/>
  <c r="G576" i="52"/>
  <c r="G563" i="52"/>
  <c r="G561" i="52"/>
  <c r="G560" i="52"/>
  <c r="G558" i="52"/>
  <c r="X558" i="52"/>
  <c r="G555" i="52"/>
  <c r="G552" i="52"/>
  <c r="G549" i="52"/>
  <c r="G548" i="52"/>
  <c r="X548" i="52"/>
  <c r="G547" i="52"/>
  <c r="G545" i="52"/>
  <c r="Z488" i="52"/>
  <c r="Z487" i="52"/>
  <c r="Z486" i="52"/>
  <c r="Z484" i="52"/>
  <c r="Z483" i="52"/>
  <c r="Z480" i="52"/>
  <c r="Z467" i="52"/>
  <c r="Z462" i="52"/>
  <c r="Z459" i="52"/>
  <c r="Z457" i="52"/>
  <c r="Z456" i="52"/>
  <c r="Z453" i="52"/>
  <c r="AG449" i="52"/>
  <c r="AG401" i="52"/>
  <c r="G488" i="52"/>
  <c r="G487" i="52"/>
  <c r="G486" i="52"/>
  <c r="X486" i="52"/>
  <c r="G483" i="52"/>
  <c r="G480" i="52"/>
  <c r="G467" i="52"/>
  <c r="G462" i="52"/>
  <c r="X462" i="52"/>
  <c r="G457" i="52"/>
  <c r="G456" i="52"/>
  <c r="G453" i="52"/>
  <c r="F179" i="38"/>
  <c r="F178" i="38"/>
  <c r="F177" i="38"/>
  <c r="F176" i="38"/>
  <c r="I176" i="38"/>
  <c r="H182" i="38"/>
  <c r="F175" i="38"/>
  <c r="G175" i="38"/>
  <c r="F61" i="9"/>
  <c r="F63" i="9"/>
  <c r="B28" i="54"/>
  <c r="C3" i="54"/>
  <c r="F64" i="9"/>
  <c r="B27" i="54"/>
  <c r="B26" i="54"/>
  <c r="B25" i="54"/>
  <c r="B24" i="54"/>
  <c r="B23" i="54"/>
  <c r="B22" i="54"/>
  <c r="B21" i="54"/>
  <c r="B20" i="54"/>
  <c r="T73" i="38"/>
  <c r="T74" i="38"/>
  <c r="T75" i="38"/>
  <c r="U27" i="38"/>
  <c r="U28" i="38"/>
  <c r="U29" i="38"/>
  <c r="U30" i="38"/>
  <c r="U26" i="38"/>
  <c r="V26" i="38"/>
  <c r="W26" i="38"/>
  <c r="X28" i="38"/>
  <c r="V28" i="38"/>
  <c r="W28" i="38"/>
  <c r="V30" i="38"/>
  <c r="W30" i="38"/>
  <c r="V27" i="38"/>
  <c r="W27" i="38"/>
  <c r="V29" i="38"/>
  <c r="W29" i="38"/>
  <c r="H187" i="38"/>
  <c r="H186" i="38"/>
  <c r="H185" i="38"/>
  <c r="H184" i="38"/>
  <c r="H183" i="38"/>
  <c r="A402" i="52"/>
  <c r="A450" i="52"/>
  <c r="A498" i="52"/>
  <c r="A546" i="52"/>
  <c r="A594" i="52"/>
  <c r="A642" i="52"/>
  <c r="A403" i="52"/>
  <c r="A451" i="52"/>
  <c r="A499" i="52"/>
  <c r="A547" i="52"/>
  <c r="A595" i="52"/>
  <c r="A643" i="52"/>
  <c r="A404" i="52"/>
  <c r="A452" i="52"/>
  <c r="A500" i="52"/>
  <c r="A548" i="52"/>
  <c r="A596" i="52"/>
  <c r="A644" i="52"/>
  <c r="A405" i="52"/>
  <c r="A453" i="52"/>
  <c r="A501" i="52"/>
  <c r="A549" i="52"/>
  <c r="A597" i="52"/>
  <c r="A645" i="52"/>
  <c r="A406" i="52"/>
  <c r="A454" i="52"/>
  <c r="A502" i="52"/>
  <c r="A550" i="52"/>
  <c r="A598" i="52"/>
  <c r="A646" i="52"/>
  <c r="A407" i="52"/>
  <c r="A455" i="52"/>
  <c r="A503" i="52"/>
  <c r="A551" i="52"/>
  <c r="A599" i="52"/>
  <c r="A647" i="52"/>
  <c r="A408" i="52"/>
  <c r="A456" i="52"/>
  <c r="A504" i="52"/>
  <c r="A552" i="52"/>
  <c r="A600" i="52"/>
  <c r="A648" i="52"/>
  <c r="A409" i="52"/>
  <c r="A457" i="52"/>
  <c r="A505" i="52"/>
  <c r="A553" i="52"/>
  <c r="A601" i="52"/>
  <c r="A649" i="52"/>
  <c r="A410" i="52"/>
  <c r="A458" i="52"/>
  <c r="A506" i="52"/>
  <c r="A554" i="52"/>
  <c r="A602" i="52"/>
  <c r="A650" i="52"/>
  <c r="A411" i="52"/>
  <c r="A459" i="52"/>
  <c r="A507" i="52"/>
  <c r="A555" i="52"/>
  <c r="A603" i="52"/>
  <c r="A651" i="52"/>
  <c r="A412" i="52"/>
  <c r="A460" i="52"/>
  <c r="A508" i="52"/>
  <c r="A556" i="52"/>
  <c r="A604" i="52"/>
  <c r="A652" i="52"/>
  <c r="A413" i="52"/>
  <c r="A461" i="52"/>
  <c r="A509" i="52"/>
  <c r="A557" i="52"/>
  <c r="A605" i="52"/>
  <c r="A653" i="52"/>
  <c r="A414" i="52"/>
  <c r="A462" i="52"/>
  <c r="A510" i="52"/>
  <c r="A558" i="52"/>
  <c r="A606" i="52"/>
  <c r="A654" i="52"/>
  <c r="A415" i="52"/>
  <c r="A463" i="52"/>
  <c r="A511" i="52"/>
  <c r="A559" i="52"/>
  <c r="A607" i="52"/>
  <c r="A655" i="52"/>
  <c r="A416" i="52"/>
  <c r="A464" i="52"/>
  <c r="A512" i="52"/>
  <c r="A560" i="52"/>
  <c r="A608" i="52"/>
  <c r="A656" i="52"/>
  <c r="A417" i="52"/>
  <c r="A465" i="52"/>
  <c r="A513" i="52"/>
  <c r="A561" i="52"/>
  <c r="A609" i="52"/>
  <c r="A657" i="52"/>
  <c r="A418" i="52"/>
  <c r="A466" i="52"/>
  <c r="A514" i="52"/>
  <c r="A562" i="52"/>
  <c r="A610" i="52"/>
  <c r="A658" i="52"/>
  <c r="A419" i="52"/>
  <c r="A467" i="52"/>
  <c r="A515" i="52"/>
  <c r="A563" i="52"/>
  <c r="A611" i="52"/>
  <c r="A659" i="52"/>
  <c r="A420" i="52"/>
  <c r="A468" i="52"/>
  <c r="A516" i="52"/>
  <c r="A564" i="52"/>
  <c r="A612" i="52"/>
  <c r="A660" i="52"/>
  <c r="A421" i="52"/>
  <c r="A469" i="52"/>
  <c r="A517" i="52"/>
  <c r="A565" i="52"/>
  <c r="A613" i="52"/>
  <c r="A661" i="52"/>
  <c r="A422" i="52"/>
  <c r="A470" i="52"/>
  <c r="A518" i="52"/>
  <c r="A566" i="52"/>
  <c r="A614" i="52"/>
  <c r="A662" i="52"/>
  <c r="A423" i="52"/>
  <c r="A471" i="52"/>
  <c r="A519" i="52"/>
  <c r="A567" i="52"/>
  <c r="A615" i="52"/>
  <c r="A663" i="52"/>
  <c r="A424" i="52"/>
  <c r="A472" i="52"/>
  <c r="A520" i="52"/>
  <c r="A568" i="52"/>
  <c r="A616" i="52"/>
  <c r="A664" i="52"/>
  <c r="A425" i="52"/>
  <c r="A473" i="52"/>
  <c r="A521" i="52"/>
  <c r="A569" i="52"/>
  <c r="A617" i="52"/>
  <c r="A665" i="52"/>
  <c r="A426" i="52"/>
  <c r="A474" i="52"/>
  <c r="A522" i="52"/>
  <c r="A570" i="52"/>
  <c r="A618" i="52"/>
  <c r="A666" i="52"/>
  <c r="A427" i="52"/>
  <c r="A475" i="52"/>
  <c r="A523" i="52"/>
  <c r="A571" i="52"/>
  <c r="A619" i="52"/>
  <c r="A667" i="52"/>
  <c r="A428" i="52"/>
  <c r="A476" i="52"/>
  <c r="A524" i="52"/>
  <c r="A572" i="52"/>
  <c r="A620" i="52"/>
  <c r="A668" i="52"/>
  <c r="A429" i="52"/>
  <c r="A477" i="52"/>
  <c r="A525" i="52"/>
  <c r="A573" i="52"/>
  <c r="A621" i="52"/>
  <c r="A669" i="52"/>
  <c r="A430" i="52"/>
  <c r="A478" i="52"/>
  <c r="A526" i="52"/>
  <c r="A574" i="52"/>
  <c r="A622" i="52"/>
  <c r="A670" i="52"/>
  <c r="A431" i="52"/>
  <c r="A479" i="52"/>
  <c r="A527" i="52"/>
  <c r="A575" i="52"/>
  <c r="A623" i="52"/>
  <c r="A671" i="52"/>
  <c r="A432" i="52"/>
  <c r="A480" i="52"/>
  <c r="A528" i="52"/>
  <c r="A576" i="52"/>
  <c r="A624" i="52"/>
  <c r="A672" i="52"/>
  <c r="A433" i="52"/>
  <c r="A481" i="52"/>
  <c r="A529" i="52"/>
  <c r="A577" i="52"/>
  <c r="A625" i="52"/>
  <c r="A673" i="52"/>
  <c r="A434" i="52"/>
  <c r="A482" i="52"/>
  <c r="A530" i="52"/>
  <c r="A578" i="52"/>
  <c r="A626" i="52"/>
  <c r="A674" i="52"/>
  <c r="A435" i="52"/>
  <c r="A483" i="52"/>
  <c r="A531" i="52"/>
  <c r="A579" i="52"/>
  <c r="A627" i="52"/>
  <c r="A675" i="52"/>
  <c r="A436" i="52"/>
  <c r="A484" i="52"/>
  <c r="A532" i="52"/>
  <c r="A580" i="52"/>
  <c r="A628" i="52"/>
  <c r="A676" i="52"/>
  <c r="A437" i="52"/>
  <c r="A485" i="52"/>
  <c r="A533" i="52"/>
  <c r="A581" i="52"/>
  <c r="A629" i="52"/>
  <c r="A677" i="52"/>
  <c r="A438" i="52"/>
  <c r="A486" i="52"/>
  <c r="A534" i="52"/>
  <c r="A582" i="52"/>
  <c r="A630" i="52"/>
  <c r="A678" i="52"/>
  <c r="A439" i="52"/>
  <c r="A487" i="52"/>
  <c r="A535" i="52"/>
  <c r="A583" i="52"/>
  <c r="A631" i="52"/>
  <c r="A679" i="52"/>
  <c r="A440" i="52"/>
  <c r="A488" i="52"/>
  <c r="A536" i="52"/>
  <c r="A584" i="52"/>
  <c r="A632" i="52"/>
  <c r="A680" i="52"/>
  <c r="A441" i="52"/>
  <c r="A489" i="52"/>
  <c r="A537" i="52"/>
  <c r="A585" i="52"/>
  <c r="A633" i="52"/>
  <c r="A681" i="52"/>
  <c r="A442" i="52"/>
  <c r="A490" i="52"/>
  <c r="A538" i="52"/>
  <c r="A586" i="52"/>
  <c r="A634" i="52"/>
  <c r="A682" i="52"/>
  <c r="A401" i="52"/>
  <c r="A449" i="52"/>
  <c r="A497" i="52"/>
  <c r="A545" i="52"/>
  <c r="A593" i="52"/>
  <c r="A641" i="52"/>
  <c r="G459" i="52"/>
  <c r="E59" i="58"/>
  <c r="X71" i="58"/>
  <c r="Y71" i="58"/>
  <c r="X69" i="58"/>
  <c r="X70" i="58"/>
  <c r="R36" i="46"/>
  <c r="X72" i="58"/>
  <c r="Y72" i="58"/>
  <c r="T64" i="58"/>
  <c r="T66" i="58"/>
  <c r="T67" i="58"/>
  <c r="T68" i="58"/>
  <c r="T69" i="58"/>
  <c r="T70" i="58"/>
  <c r="T71" i="58"/>
  <c r="T72" i="58"/>
  <c r="X64" i="58"/>
  <c r="X67" i="58"/>
  <c r="R337" i="46"/>
  <c r="E337" i="46"/>
  <c r="Z77" i="38"/>
  <c r="N29" i="38"/>
  <c r="L19" i="60"/>
  <c r="N30" i="38"/>
  <c r="L20" i="60"/>
  <c r="Z28" i="38"/>
  <c r="Z30" i="38"/>
  <c r="N28" i="38"/>
  <c r="L18" i="60"/>
  <c r="Z29" i="38"/>
  <c r="K259" i="58"/>
  <c r="K291" i="58"/>
  <c r="K322" i="58"/>
  <c r="K354" i="58"/>
  <c r="R122" i="58"/>
  <c r="Z79" i="38"/>
  <c r="E123" i="58"/>
  <c r="T128" i="58"/>
  <c r="T130" i="58"/>
  <c r="T131" i="58"/>
  <c r="T132" i="58"/>
  <c r="T133" i="58"/>
  <c r="T134" i="58"/>
  <c r="T135" i="58"/>
  <c r="T136" i="58"/>
  <c r="X136" i="58"/>
  <c r="Y136" i="58"/>
  <c r="X135" i="58"/>
  <c r="Y135" i="58"/>
  <c r="Z75" i="38"/>
  <c r="X128" i="58"/>
  <c r="Z76" i="38"/>
  <c r="X133" i="58"/>
  <c r="Z78" i="38"/>
  <c r="X134" i="58"/>
  <c r="R302" i="46"/>
  <c r="E302" i="46"/>
  <c r="AK310" i="46"/>
  <c r="AK311" i="46"/>
  <c r="V302" i="46"/>
  <c r="R316" i="46"/>
  <c r="Z91" i="38"/>
  <c r="R339" i="46"/>
  <c r="AH337" i="46"/>
  <c r="Z82" i="38"/>
  <c r="Z83" i="38"/>
  <c r="T302" i="46"/>
  <c r="R320" i="46"/>
  <c r="AE302" i="46"/>
  <c r="N303" i="46"/>
  <c r="AG302" i="46"/>
  <c r="N302" i="46"/>
  <c r="AF302" i="46"/>
  <c r="R304" i="46"/>
  <c r="AH302" i="46"/>
  <c r="R24" i="46"/>
  <c r="AH22" i="46"/>
  <c r="N22" i="46"/>
  <c r="AF22" i="46"/>
  <c r="N23" i="46"/>
  <c r="AG22" i="46"/>
  <c r="F35" i="46"/>
  <c r="F245" i="46"/>
  <c r="G70" i="58"/>
  <c r="A237" i="52"/>
  <c r="X68" i="58"/>
  <c r="Y68" i="58"/>
  <c r="X66" i="58"/>
  <c r="G66" i="58"/>
  <c r="R49" i="46"/>
  <c r="AK577" i="52"/>
  <c r="AK548" i="52"/>
  <c r="AK555" i="52"/>
  <c r="AK560" i="52"/>
  <c r="B437" i="52"/>
  <c r="B485" i="52"/>
  <c r="B533" i="52"/>
  <c r="B581" i="52"/>
  <c r="B629" i="52"/>
  <c r="B677" i="52"/>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c r="T260" i="58"/>
  <c r="T261" i="58"/>
  <c r="T262" i="58"/>
  <c r="T263" i="58"/>
  <c r="T264" i="58"/>
  <c r="H176" i="38"/>
  <c r="Z93" i="38"/>
  <c r="Z74" i="38"/>
  <c r="Z92" i="38"/>
  <c r="X259" i="58"/>
  <c r="G259" i="58"/>
  <c r="X258" i="58"/>
  <c r="G258" i="58"/>
  <c r="X260" i="58"/>
  <c r="Y260" i="58"/>
  <c r="X264" i="58"/>
  <c r="Y264" i="58"/>
  <c r="G260" i="58"/>
  <c r="G355" i="58"/>
  <c r="Z78" i="50"/>
  <c r="AA78" i="50"/>
  <c r="AH78" i="50"/>
  <c r="Z80" i="50"/>
  <c r="G80" i="50"/>
  <c r="G78" i="50"/>
  <c r="E200" i="50"/>
  <c r="E308" i="50"/>
  <c r="Z106" i="50"/>
  <c r="G106" i="50"/>
  <c r="Z79" i="50"/>
  <c r="G79" i="50"/>
  <c r="AL480" i="52"/>
  <c r="AF107" i="61"/>
  <c r="AB107" i="61"/>
  <c r="X107" i="61"/>
  <c r="T107" i="61"/>
  <c r="P107" i="61"/>
  <c r="D107" i="61"/>
  <c r="Q24" i="46"/>
  <c r="AV94" i="61"/>
  <c r="AR107" i="61"/>
  <c r="AN107" i="61"/>
  <c r="AJ107" i="61"/>
  <c r="Z26" i="38"/>
  <c r="N26" i="38"/>
  <c r="L16" i="60"/>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AV1453" i="50"/>
  <c r="BD882" i="50"/>
  <c r="BD720" i="50"/>
  <c r="BD612" i="50"/>
  <c r="BD180" i="50"/>
  <c r="A246" i="52"/>
  <c r="AQ536" i="50"/>
  <c r="E2036" i="50"/>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c r="D574" i="52"/>
  <c r="D622" i="52"/>
  <c r="D670" i="52"/>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AN457" i="52"/>
  <c r="BA83" i="61"/>
  <c r="AO83" i="61"/>
  <c r="G176" i="38"/>
  <c r="E2063" i="50"/>
  <c r="AN484" i="52"/>
  <c r="AN483" i="52"/>
  <c r="AN467" i="52"/>
  <c r="AN462" i="52"/>
  <c r="AN488" i="52"/>
  <c r="AN487" i="52"/>
  <c r="AN480" i="52"/>
  <c r="V153" i="50"/>
  <c r="J176" i="38"/>
  <c r="AQ1319" i="50"/>
  <c r="G178" i="38"/>
  <c r="H178" i="38"/>
  <c r="I178" i="38"/>
  <c r="AL487" i="52"/>
  <c r="AL486" i="52"/>
  <c r="AJ486" i="52"/>
  <c r="AJ467" i="52"/>
  <c r="E146" i="50"/>
  <c r="G160" i="58"/>
  <c r="G288" i="58"/>
  <c r="G104"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Q198" i="46"/>
  <c r="H107" i="61"/>
  <c r="H94" i="61"/>
  <c r="C127" i="46"/>
  <c r="C162" i="46"/>
  <c r="H177" i="38"/>
  <c r="C154" i="58"/>
  <c r="C186" i="58"/>
  <c r="C218"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V1427"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AL256" i="46"/>
  <c r="AL257" i="46"/>
  <c r="AL258" i="46"/>
  <c r="AL259" i="46"/>
  <c r="S259" i="46"/>
  <c r="R26" i="60"/>
  <c r="BC261" i="50"/>
  <c r="BC1638" i="50"/>
  <c r="AK563" i="52"/>
  <c r="AV427" i="50"/>
  <c r="AA437" i="52"/>
  <c r="AG437" i="52"/>
  <c r="BD99" i="50"/>
  <c r="AA411" i="52"/>
  <c r="AA433" i="52"/>
  <c r="Q267" i="46"/>
  <c r="BD747" i="50"/>
  <c r="BD1287" i="50"/>
  <c r="BD1773" i="50"/>
  <c r="BD1449" i="50"/>
  <c r="AA403" i="52"/>
  <c r="N365" i="52"/>
  <c r="AE1584" i="50"/>
  <c r="B401" i="52"/>
  <c r="B449" i="52"/>
  <c r="B497" i="52"/>
  <c r="B545" i="52"/>
  <c r="B593" i="52"/>
  <c r="B641" i="52"/>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BC990" i="50"/>
  <c r="AM1862" i="50"/>
  <c r="AM375" i="50"/>
  <c r="AM1776" i="50"/>
  <c r="AM994" i="50"/>
  <c r="AM430" i="50"/>
  <c r="AM693" i="50"/>
  <c r="AM1667" i="50"/>
  <c r="C424" i="52"/>
  <c r="C472" i="52"/>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AM515" i="52"/>
  <c r="BC531" i="50"/>
  <c r="L179" i="46"/>
  <c r="AM350" i="50"/>
  <c r="AM508" i="50"/>
  <c r="AM1908" i="50"/>
  <c r="AM861" i="50"/>
  <c r="AM1854" i="50"/>
  <c r="AM781" i="50"/>
  <c r="AM2076" i="50"/>
  <c r="AM105" i="50"/>
  <c r="AM1698" i="50"/>
  <c r="AM912" i="50"/>
  <c r="AM1781" i="50"/>
  <c r="BC720" i="50"/>
  <c r="L249" i="46"/>
  <c r="AM431" i="50"/>
  <c r="AM697" i="50"/>
  <c r="AM780" i="50"/>
  <c r="AM939" i="50"/>
  <c r="AM940" i="50"/>
  <c r="AM834" i="50"/>
  <c r="AM1430"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I563" i="52"/>
  <c r="AV644" i="50"/>
  <c r="BE207" i="50"/>
  <c r="BE504" i="50"/>
  <c r="BE693" i="50"/>
  <c r="BE1044" i="50"/>
  <c r="BE1287" i="50"/>
  <c r="BE1071" i="50"/>
  <c r="BE2070" i="50"/>
  <c r="BE1638" i="50"/>
  <c r="BE1854" i="50"/>
  <c r="F361" i="52"/>
  <c r="F409" i="52"/>
  <c r="F457" i="52"/>
  <c r="F505" i="52"/>
  <c r="F553" i="52"/>
  <c r="F601" i="52"/>
  <c r="F649" i="52"/>
  <c r="F391" i="52"/>
  <c r="F439" i="52"/>
  <c r="F487" i="52"/>
  <c r="F535" i="52"/>
  <c r="F583" i="52"/>
  <c r="F631" i="52"/>
  <c r="F679" i="52"/>
  <c r="V92" i="46"/>
  <c r="U197" i="46"/>
  <c r="N377" i="52"/>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AM585" i="50"/>
  <c r="AM1561" i="50"/>
  <c r="AM1562" i="50"/>
  <c r="AM808" i="50"/>
  <c r="AM855" i="50"/>
  <c r="AM1079" i="50"/>
  <c r="AM1643" i="50"/>
  <c r="AM643" i="50"/>
  <c r="AM807" i="50"/>
  <c r="AM1563" i="50"/>
  <c r="AM377" i="50"/>
  <c r="AM1644" i="50"/>
  <c r="AM1802" i="50"/>
  <c r="AM618" i="50"/>
  <c r="AM1750" i="50"/>
  <c r="AM1071" i="50"/>
  <c r="AM1726" i="50"/>
  <c r="Z611" i="52"/>
  <c r="AG611" i="52"/>
  <c r="AM1480" i="50"/>
  <c r="AM2074" i="50"/>
  <c r="AM587" i="50"/>
  <c r="AM485" i="50"/>
  <c r="AM619" i="50"/>
  <c r="AM938" i="50"/>
  <c r="AM1938" i="50"/>
  <c r="AM182" i="50"/>
  <c r="AM1046" i="50"/>
  <c r="AM1887" i="50"/>
  <c r="AM615" i="50"/>
  <c r="AM1131" i="50"/>
  <c r="AM2046" i="50"/>
  <c r="AM806" i="50"/>
  <c r="AM1106" i="50"/>
  <c r="AM1287" i="50"/>
  <c r="AM1964" i="50"/>
  <c r="X364" i="52"/>
  <c r="AK582" i="52"/>
  <c r="E111" i="57"/>
  <c r="AM1314" i="50"/>
  <c r="AM342" i="50"/>
  <c r="AM645" i="50"/>
  <c r="AM130" i="50"/>
  <c r="AM778" i="50"/>
  <c r="AM970" i="50"/>
  <c r="AM2018" i="50"/>
  <c r="AM620" i="50"/>
  <c r="AM1105" i="50"/>
  <c r="AM1591" i="50"/>
  <c r="AM647" i="50"/>
  <c r="AM1616" i="50"/>
  <c r="AM1586" i="50"/>
  <c r="AM346" i="50"/>
  <c r="AM1159" i="50"/>
  <c r="AM1886" i="50"/>
  <c r="AM1996" i="50"/>
  <c r="Z598" i="52"/>
  <c r="AG598" i="52"/>
  <c r="AK579" i="52"/>
  <c r="AM1942" i="50"/>
  <c r="AM458" i="50"/>
  <c r="AM241" i="50"/>
  <c r="AM211" i="50"/>
  <c r="AM885" i="50"/>
  <c r="AM1078" i="50"/>
  <c r="AM2075" i="50"/>
  <c r="AM698" i="50"/>
  <c r="AM1186" i="50"/>
  <c r="AM1646" i="50"/>
  <c r="AM726" i="50"/>
  <c r="AM1883" i="50"/>
  <c r="AM1699" i="50"/>
  <c r="AM399" i="50"/>
  <c r="AM1210" i="50"/>
  <c r="AM2051" i="50"/>
  <c r="AM2050" i="50"/>
  <c r="AK578" i="52"/>
  <c r="AM291" i="50"/>
  <c r="AM696" i="50"/>
  <c r="AM1319" i="50"/>
  <c r="AM723" i="50"/>
  <c r="AM1102" i="50"/>
  <c r="AM1827" i="50"/>
  <c r="AM242" i="50"/>
  <c r="AM701" i="50"/>
  <c r="AM1669" i="50"/>
  <c r="AM614" i="50"/>
  <c r="AM321" i="50"/>
  <c r="AM1208" i="50"/>
  <c r="AM2078" i="50"/>
  <c r="AM400" i="50"/>
  <c r="AM1587" i="50"/>
  <c r="AM1754" i="50"/>
  <c r="Q76" i="57"/>
  <c r="AK561" i="52"/>
  <c r="AK583" i="52"/>
  <c r="AK547" i="52"/>
  <c r="AK100" i="46"/>
  <c r="AK101" i="46"/>
  <c r="I194" i="57"/>
  <c r="AM617" i="50"/>
  <c r="AM401" i="50"/>
  <c r="AM1214" i="50"/>
  <c r="AM369" i="50"/>
  <c r="AM862" i="50"/>
  <c r="AM1506" i="50"/>
  <c r="AM558" i="50"/>
  <c r="AM967" i="50"/>
  <c r="AM1295" i="50"/>
  <c r="AM265" i="50"/>
  <c r="AM456" i="50"/>
  <c r="AM1428" i="50"/>
  <c r="AM1916" i="50"/>
  <c r="AM538" i="50"/>
  <c r="AM998" i="50"/>
  <c r="AM1881" i="50"/>
  <c r="H76" i="57"/>
  <c r="AK590" i="52"/>
  <c r="I185" i="57"/>
  <c r="AM132" i="50"/>
  <c r="AM668" i="50"/>
  <c r="AM1538" i="50"/>
  <c r="AM403" i="50"/>
  <c r="AM1182" i="50"/>
  <c r="AM1588" i="50"/>
  <c r="AM157" i="50"/>
  <c r="AM1022" i="50"/>
  <c r="AM1347" i="50"/>
  <c r="AM210" i="50"/>
  <c r="AM512" i="50"/>
  <c r="AM1537" i="50"/>
  <c r="AM1970" i="50"/>
  <c r="AM591" i="50"/>
  <c r="AM1047" i="50"/>
  <c r="AM1940" i="50"/>
  <c r="AM78" i="50"/>
  <c r="AK584" i="52"/>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AE1233" i="50"/>
  <c r="AE642" i="50"/>
  <c r="AE402" i="50"/>
  <c r="BE342" i="50"/>
  <c r="AE1722" i="50"/>
  <c r="AE426" i="50"/>
  <c r="AE1995" i="50"/>
  <c r="AE456" i="50"/>
  <c r="AE1455" i="50"/>
  <c r="AE348" i="50"/>
  <c r="AE423" i="50"/>
  <c r="BE612" i="50"/>
  <c r="AV347" i="50"/>
  <c r="H434" i="52"/>
  <c r="AE264" i="50"/>
  <c r="AE504" i="50"/>
  <c r="AE804" i="50"/>
  <c r="AE375" i="50"/>
  <c r="AE317" i="50"/>
  <c r="AE1019" i="50"/>
  <c r="AJ549" i="52"/>
  <c r="BE747" i="50"/>
  <c r="AE561" i="50"/>
  <c r="AE372" i="50"/>
  <c r="AE1347" i="50"/>
  <c r="AJ580" i="52"/>
  <c r="AE777" i="50"/>
  <c r="AE237" i="50"/>
  <c r="AE1800" i="50"/>
  <c r="AJ547" i="52"/>
  <c r="BE1125" i="50"/>
  <c r="AE1506" i="50"/>
  <c r="AE615" i="50"/>
  <c r="AJ555" i="52"/>
  <c r="O439" i="52"/>
  <c r="Q439" i="52"/>
  <c r="L313" i="46"/>
  <c r="AE1260" i="50"/>
  <c r="AE1044" i="50"/>
  <c r="AB546" i="52"/>
  <c r="L278" i="46"/>
  <c r="AE1503" i="50"/>
  <c r="AE861" i="50"/>
  <c r="AE1206" i="50"/>
  <c r="AJ552" i="52"/>
  <c r="BE1098" i="50"/>
  <c r="AV724" i="50"/>
  <c r="AE776" i="50"/>
  <c r="AJ584" i="52"/>
  <c r="N689" i="52"/>
  <c r="L243" i="46"/>
  <c r="AE1910" i="50"/>
  <c r="AE1098" i="50"/>
  <c r="AE884" i="50"/>
  <c r="AE2073" i="50"/>
  <c r="AJ578" i="52"/>
  <c r="BE909" i="50"/>
  <c r="Z682" i="52"/>
  <c r="AG682" i="52"/>
  <c r="O388" i="52"/>
  <c r="AV1777" i="50"/>
  <c r="AE612" i="50"/>
  <c r="AE911" i="50"/>
  <c r="L208" i="46"/>
  <c r="AE1046" i="50"/>
  <c r="AE1887" i="50"/>
  <c r="AE1077" i="50"/>
  <c r="AE1152" i="50"/>
  <c r="BE882" i="50"/>
  <c r="B176" i="57"/>
  <c r="T202" i="57"/>
  <c r="AE1533" i="50"/>
  <c r="AE1476" i="50"/>
  <c r="AE1964" i="50"/>
  <c r="AE1776" i="50"/>
  <c r="BE1962" i="50"/>
  <c r="O180" i="57"/>
  <c r="AE882" i="50"/>
  <c r="AE1586" i="50"/>
  <c r="AE1806" i="50"/>
  <c r="AE828" i="50"/>
  <c r="AE969" i="50"/>
  <c r="AE1965" i="50"/>
  <c r="AE1505" i="50"/>
  <c r="AE1425" i="50"/>
  <c r="AE666" i="50"/>
  <c r="AE1587" i="50"/>
  <c r="AE1749" i="50"/>
  <c r="AE2016" i="50"/>
  <c r="T750" i="50"/>
  <c r="BE1476" i="50"/>
  <c r="L138" i="46"/>
  <c r="AE1398" i="50"/>
  <c r="L103" i="46"/>
  <c r="O487" i="52"/>
  <c r="Q487" i="52"/>
  <c r="AE720" i="50"/>
  <c r="AE722" i="50"/>
  <c r="AE1803" i="50"/>
  <c r="AE1428" i="50"/>
  <c r="BE1557" i="50"/>
  <c r="AE1721" i="50"/>
  <c r="AE885" i="50"/>
  <c r="AE858" i="50"/>
  <c r="AE1314" i="50"/>
  <c r="AE1536" i="50"/>
  <c r="AE2043" i="50"/>
  <c r="AE74" i="50"/>
  <c r="N406" i="52"/>
  <c r="T753" i="50"/>
  <c r="AA597" i="52"/>
  <c r="AE1773" i="50"/>
  <c r="AE1182" i="50"/>
  <c r="F368" i="52"/>
  <c r="F416" i="52"/>
  <c r="F464" i="52"/>
  <c r="F512" i="52"/>
  <c r="F560" i="52"/>
  <c r="F608" i="52"/>
  <c r="F656" i="52"/>
  <c r="AV1562" i="50"/>
  <c r="K1562" i="50"/>
  <c r="Z455" i="52"/>
  <c r="AG455" i="52"/>
  <c r="H130" i="57"/>
  <c r="Z612" i="52"/>
  <c r="AG612" i="52"/>
  <c r="AV1778" i="50"/>
  <c r="AV887" i="50"/>
  <c r="Z565" i="52"/>
  <c r="AG565" i="52"/>
  <c r="G519" i="52"/>
  <c r="X519" i="52"/>
  <c r="S162" i="57"/>
  <c r="D130" i="57"/>
  <c r="Z680" i="52"/>
  <c r="AG680" i="52"/>
  <c r="N356" i="52"/>
  <c r="E77" i="57"/>
  <c r="AV1966" i="50"/>
  <c r="AJ583" i="52"/>
  <c r="BE1314" i="50"/>
  <c r="S145" i="57"/>
  <c r="Z436" i="52"/>
  <c r="AG436" i="52"/>
  <c r="P105" i="57"/>
  <c r="A197" i="57"/>
  <c r="A203" i="57"/>
  <c r="O121" i="57"/>
  <c r="X413" i="52"/>
  <c r="E90" i="57"/>
  <c r="AJ548" i="52"/>
  <c r="T1667" i="50"/>
  <c r="BE288" i="50"/>
  <c r="BE1503" i="50"/>
  <c r="M183" i="57"/>
  <c r="X658" i="52"/>
  <c r="P124" i="57"/>
  <c r="H158" i="57"/>
  <c r="X505" i="52"/>
  <c r="Z621" i="52"/>
  <c r="AG621" i="52"/>
  <c r="Y78" i="38"/>
  <c r="G2099" i="50"/>
  <c r="I80" i="57"/>
  <c r="S141" i="57"/>
  <c r="M136" i="57"/>
  <c r="E106" i="57"/>
  <c r="Q58" i="46"/>
  <c r="X553" i="52"/>
  <c r="S161" i="57"/>
  <c r="Y144" i="38"/>
  <c r="G2165" i="50"/>
  <c r="Z645" i="52"/>
  <c r="AG645" i="52"/>
  <c r="Y163" i="38"/>
  <c r="G386" i="46"/>
  <c r="M123" i="57"/>
  <c r="I135" i="57"/>
  <c r="E92" i="57"/>
  <c r="Q57" i="46"/>
  <c r="S121" i="57"/>
  <c r="Q139" i="57"/>
  <c r="M134" i="57"/>
  <c r="I163" i="57"/>
  <c r="BE180" i="50"/>
  <c r="BE1179" i="50"/>
  <c r="L429" i="52"/>
  <c r="N429" i="52"/>
  <c r="M122" i="57"/>
  <c r="P153" i="57"/>
  <c r="E94" i="57"/>
  <c r="F136" i="57"/>
  <c r="U101" i="57"/>
  <c r="H106" i="57"/>
  <c r="D161" i="57"/>
  <c r="G177" i="57"/>
  <c r="P112" i="57"/>
  <c r="Y126" i="38"/>
  <c r="G2147" i="50"/>
  <c r="Y161" i="38"/>
  <c r="G384" i="46"/>
  <c r="I94" i="57"/>
  <c r="I170" i="57"/>
  <c r="BE99" i="50"/>
  <c r="BE1800" i="50"/>
  <c r="H128" i="57"/>
  <c r="U154" i="57"/>
  <c r="E121" i="57"/>
  <c r="AV320" i="50"/>
  <c r="L157" i="57"/>
  <c r="N157" i="57"/>
  <c r="U103" i="57"/>
  <c r="M119" i="57"/>
  <c r="F188" i="57"/>
  <c r="B178" i="57"/>
  <c r="F371" i="52"/>
  <c r="F419" i="52"/>
  <c r="F467" i="52"/>
  <c r="F515" i="52"/>
  <c r="F563" i="52"/>
  <c r="F611" i="52"/>
  <c r="F659" i="52"/>
  <c r="AV1805" i="50"/>
  <c r="X437" i="52"/>
  <c r="S155" i="57"/>
  <c r="M125" i="57"/>
  <c r="U193" i="57"/>
  <c r="T152" i="57"/>
  <c r="AV1292" i="50"/>
  <c r="BE558" i="50"/>
  <c r="BE1692" i="50"/>
  <c r="F189" i="57"/>
  <c r="I144" i="57"/>
  <c r="B691" i="52"/>
  <c r="X465" i="52"/>
  <c r="F360" i="52"/>
  <c r="F408" i="52"/>
  <c r="F456" i="52"/>
  <c r="F504" i="52"/>
  <c r="F552" i="52"/>
  <c r="F600" i="52"/>
  <c r="F648" i="52"/>
  <c r="X358" i="52"/>
  <c r="BE369" i="50"/>
  <c r="BE1881" i="50"/>
  <c r="G432" i="52"/>
  <c r="AV1993" i="50"/>
  <c r="Q201" i="57"/>
  <c r="A161" i="57"/>
  <c r="L411" i="52"/>
  <c r="L428" i="52"/>
  <c r="N428" i="52"/>
  <c r="U81" i="57"/>
  <c r="L78" i="57"/>
  <c r="N78" i="57"/>
  <c r="U186" i="57"/>
  <c r="D213" i="57"/>
  <c r="P92" i="57"/>
  <c r="Z527" i="52"/>
  <c r="AG527" i="52"/>
  <c r="G478" i="52"/>
  <c r="X478" i="52"/>
  <c r="N422" i="52"/>
  <c r="BE531" i="50"/>
  <c r="BE1908" i="50"/>
  <c r="Z569" i="52"/>
  <c r="AG569" i="52"/>
  <c r="E102" i="57"/>
  <c r="E112" i="57"/>
  <c r="S181" i="57"/>
  <c r="F356" i="52"/>
  <c r="F404" i="52"/>
  <c r="F452" i="52"/>
  <c r="F500" i="52"/>
  <c r="F548" i="52"/>
  <c r="F596" i="52"/>
  <c r="F644" i="52"/>
  <c r="AJ546" i="52"/>
  <c r="BE396" i="50"/>
  <c r="BE1584" i="50"/>
  <c r="L79" i="57"/>
  <c r="N79" i="57"/>
  <c r="Z671" i="52"/>
  <c r="AG671" i="52"/>
  <c r="U116" i="57"/>
  <c r="B156" i="57"/>
  <c r="X578" i="52"/>
  <c r="T138" i="57"/>
  <c r="AJ498" i="52"/>
  <c r="G438" i="52"/>
  <c r="AJ563" i="52"/>
  <c r="BE774" i="50"/>
  <c r="BE1827" i="50"/>
  <c r="T170" i="57"/>
  <c r="F130" i="57"/>
  <c r="T194" i="57"/>
  <c r="U182" i="57"/>
  <c r="AJ577" i="52"/>
  <c r="BE1206" i="50"/>
  <c r="D204" i="57"/>
  <c r="M150" i="57"/>
  <c r="H171" i="57"/>
  <c r="Z460" i="52"/>
  <c r="AG460" i="52"/>
  <c r="BE801" i="50"/>
  <c r="S169" i="57"/>
  <c r="A201" i="57"/>
  <c r="Q140" i="57"/>
  <c r="H133" i="57"/>
  <c r="M185" i="57"/>
  <c r="G522" i="52"/>
  <c r="X522" i="52"/>
  <c r="M159" i="57"/>
  <c r="S122" i="57"/>
  <c r="AG422" i="52"/>
  <c r="S107" i="57"/>
  <c r="H99" i="57"/>
  <c r="S158" i="57"/>
  <c r="M194" i="57"/>
  <c r="Z490" i="52"/>
  <c r="AG490" i="52"/>
  <c r="D179" i="57"/>
  <c r="B402" i="52"/>
  <c r="B450" i="52"/>
  <c r="B498" i="52"/>
  <c r="B546" i="52"/>
  <c r="B594" i="52"/>
  <c r="B642" i="52"/>
  <c r="B355" i="52"/>
  <c r="X363" i="52"/>
  <c r="X555" i="52"/>
  <c r="H98" i="57"/>
  <c r="M176" i="57"/>
  <c r="G506" i="52"/>
  <c r="N506" i="52"/>
  <c r="T135" i="57"/>
  <c r="G476" i="52"/>
  <c r="O128" i="57"/>
  <c r="G141" i="57"/>
  <c r="B203" i="57"/>
  <c r="X579" i="52"/>
  <c r="AQ1426" i="50"/>
  <c r="K1426" i="50"/>
  <c r="C504" i="52"/>
  <c r="O504" i="52"/>
  <c r="Q504" i="52"/>
  <c r="X445" i="52"/>
  <c r="X512" i="52"/>
  <c r="O81" i="57"/>
  <c r="U135" i="57"/>
  <c r="G596" i="52"/>
  <c r="E136" i="57"/>
  <c r="T146" i="57"/>
  <c r="S164" i="57"/>
  <c r="E204" i="57"/>
  <c r="Z409" i="52"/>
  <c r="AG409" i="52"/>
  <c r="P203" i="57"/>
  <c r="Z524" i="52"/>
  <c r="AG524" i="52"/>
  <c r="Z479" i="52"/>
  <c r="AG479" i="52"/>
  <c r="O163" i="57"/>
  <c r="Q177" i="57"/>
  <c r="R157" i="57"/>
  <c r="U146" i="57"/>
  <c r="P135" i="57"/>
  <c r="Z673" i="52"/>
  <c r="AG673" i="52"/>
  <c r="I114" i="57"/>
  <c r="M167" i="57"/>
  <c r="L80" i="57"/>
  <c r="N80" i="57"/>
  <c r="T197" i="57"/>
  <c r="X660" i="52"/>
  <c r="Z622" i="52"/>
  <c r="AG622" i="52"/>
  <c r="M140" i="57"/>
  <c r="S157" i="57"/>
  <c r="L125" i="57"/>
  <c r="N125" i="57"/>
  <c r="S199" i="57"/>
  <c r="G203" i="57"/>
  <c r="L121" i="57"/>
  <c r="N121" i="57"/>
  <c r="G508" i="52"/>
  <c r="N508" i="52"/>
  <c r="U192" i="57"/>
  <c r="H78" i="57"/>
  <c r="B428" i="52"/>
  <c r="B476" i="52"/>
  <c r="B524" i="52"/>
  <c r="B572" i="52"/>
  <c r="B620" i="52"/>
  <c r="B668" i="52"/>
  <c r="B381" i="52"/>
  <c r="S139" i="57"/>
  <c r="B179" i="57"/>
  <c r="S84" i="57"/>
  <c r="E174" i="57"/>
  <c r="R204" i="57"/>
  <c r="G143" i="57"/>
  <c r="Q130" i="57"/>
  <c r="M169" i="57"/>
  <c r="A214" i="57"/>
  <c r="C213" i="57"/>
  <c r="T179" i="57"/>
  <c r="S85" i="57"/>
  <c r="A158" i="57"/>
  <c r="L126" i="57"/>
  <c r="N126" i="57"/>
  <c r="I127" i="57"/>
  <c r="M99" i="57"/>
  <c r="Z609" i="52"/>
  <c r="AG609" i="52"/>
  <c r="D472" i="52"/>
  <c r="D520" i="52"/>
  <c r="D568" i="52"/>
  <c r="D616" i="52"/>
  <c r="D664" i="52"/>
  <c r="O424" i="52"/>
  <c r="Q424" i="52"/>
  <c r="I133" i="57"/>
  <c r="S126" i="57"/>
  <c r="U178" i="57"/>
  <c r="I197" i="57"/>
  <c r="G416" i="52"/>
  <c r="X416" i="52"/>
  <c r="F185" i="57"/>
  <c r="F203" i="57"/>
  <c r="O184" i="57"/>
  <c r="E160" i="57"/>
  <c r="E153" i="57"/>
  <c r="G131" i="57"/>
  <c r="U85" i="57"/>
  <c r="M157" i="57"/>
  <c r="Z404" i="52"/>
  <c r="AG404" i="52"/>
  <c r="G629" i="52"/>
  <c r="N629" i="52"/>
  <c r="G164" i="57"/>
  <c r="H494" i="52"/>
  <c r="H459" i="52"/>
  <c r="O164" i="57"/>
  <c r="M201" i="57"/>
  <c r="Z497" i="52"/>
  <c r="AG497" i="52"/>
  <c r="T154" i="57"/>
  <c r="O131" i="57"/>
  <c r="T100" i="57"/>
  <c r="Q152" i="57"/>
  <c r="G409" i="52"/>
  <c r="G662" i="52"/>
  <c r="L88" i="57"/>
  <c r="N88" i="57"/>
  <c r="H107" i="57"/>
  <c r="Q175" i="57"/>
  <c r="H199" i="57"/>
  <c r="D132" i="57"/>
  <c r="S101" i="57"/>
  <c r="G132" i="57"/>
  <c r="Y91" i="38"/>
  <c r="G2112" i="50"/>
  <c r="Z616" i="52"/>
  <c r="AG616" i="52"/>
  <c r="Z522" i="52"/>
  <c r="AG522" i="52"/>
  <c r="L137" i="57"/>
  <c r="N137" i="57"/>
  <c r="X545" i="52"/>
  <c r="AG549" i="52"/>
  <c r="H120" i="57"/>
  <c r="P136" i="57"/>
  <c r="Q141" i="57"/>
  <c r="O173" i="57"/>
  <c r="T93" i="57"/>
  <c r="Z656" i="52"/>
  <c r="AG656" i="52"/>
  <c r="Y95" i="38"/>
  <c r="G2116" i="50"/>
  <c r="G550" i="52"/>
  <c r="Z651" i="52"/>
  <c r="AG651" i="52"/>
  <c r="X528" i="52"/>
  <c r="Y112" i="38"/>
  <c r="G2133" i="50"/>
  <c r="AK205" i="46"/>
  <c r="AK206" i="46"/>
  <c r="V197" i="46"/>
  <c r="Q197" i="46"/>
  <c r="V162" i="46"/>
  <c r="Q163" i="46"/>
  <c r="AK170" i="46"/>
  <c r="AK171" i="46"/>
  <c r="AQ1156" i="50"/>
  <c r="K1156" i="50"/>
  <c r="AQ1804" i="50"/>
  <c r="K1804" i="50"/>
  <c r="U232" i="46"/>
  <c r="R34" i="60"/>
  <c r="Q145" i="57"/>
  <c r="I123" i="57"/>
  <c r="O104" i="57"/>
  <c r="O151" i="57"/>
  <c r="O171" i="57"/>
  <c r="S96" i="57"/>
  <c r="G475" i="52"/>
  <c r="X475" i="52"/>
  <c r="B177" i="57"/>
  <c r="G523" i="52"/>
  <c r="Y99" i="38"/>
  <c r="G2120" i="50"/>
  <c r="G98" i="62"/>
  <c r="M100" i="57"/>
  <c r="U167" i="57"/>
  <c r="E175" i="57"/>
  <c r="A216" i="52"/>
  <c r="P175" i="57"/>
  <c r="H481" i="52"/>
  <c r="G566" i="52"/>
  <c r="X566" i="52"/>
  <c r="F141" i="57"/>
  <c r="S110" i="57"/>
  <c r="Q204" i="57"/>
  <c r="A177" i="57"/>
  <c r="M118" i="57"/>
  <c r="F165" i="57"/>
  <c r="H175" i="57"/>
  <c r="X377" i="52"/>
  <c r="H144" i="57"/>
  <c r="U115" i="57"/>
  <c r="G154" i="57"/>
  <c r="X487" i="52"/>
  <c r="Z523" i="52"/>
  <c r="AG523" i="52"/>
  <c r="M107" i="57"/>
  <c r="L105" i="57"/>
  <c r="N105" i="57"/>
  <c r="H160" i="57"/>
  <c r="T99" i="57"/>
  <c r="S151" i="57"/>
  <c r="S193" i="57"/>
  <c r="H446" i="52"/>
  <c r="I117" i="57"/>
  <c r="O187" i="57"/>
  <c r="X484" i="52"/>
  <c r="F176" i="57"/>
  <c r="U124" i="57"/>
  <c r="Z619" i="52"/>
  <c r="AG619" i="52"/>
  <c r="H86" i="57"/>
  <c r="Z657" i="52"/>
  <c r="AG657" i="52"/>
  <c r="R199" i="57"/>
  <c r="P171" i="57"/>
  <c r="G151" i="57"/>
  <c r="Z530" i="52"/>
  <c r="AG530" i="52"/>
  <c r="I140" i="57"/>
  <c r="P204" i="57"/>
  <c r="AQ1642" i="50"/>
  <c r="K1642" i="50"/>
  <c r="AC411" i="52"/>
  <c r="AC402" i="52"/>
  <c r="H505" i="52"/>
  <c r="H504" i="52"/>
  <c r="H531" i="52"/>
  <c r="D209" i="57"/>
  <c r="F209" i="57"/>
  <c r="B371" i="52"/>
  <c r="B419" i="52"/>
  <c r="B467" i="52"/>
  <c r="B515" i="52"/>
  <c r="B563" i="52"/>
  <c r="B611" i="52"/>
  <c r="B659" i="52"/>
  <c r="B370" i="52"/>
  <c r="B418" i="52"/>
  <c r="B466" i="52"/>
  <c r="B514" i="52"/>
  <c r="B562" i="52"/>
  <c r="B610" i="52"/>
  <c r="B658" i="52"/>
  <c r="C390" i="52"/>
  <c r="C438" i="52"/>
  <c r="T132" i="57"/>
  <c r="T131" i="57"/>
  <c r="A133" i="57"/>
  <c r="G479" i="52"/>
  <c r="X636" i="52"/>
  <c r="Z601" i="52"/>
  <c r="AG601" i="52"/>
  <c r="H109" i="57"/>
  <c r="S180" i="57"/>
  <c r="G673" i="52"/>
  <c r="X673" i="52"/>
  <c r="Z503" i="52"/>
  <c r="AG503" i="52"/>
  <c r="I126" i="57"/>
  <c r="O150" i="57"/>
  <c r="O115" i="57"/>
  <c r="H147" i="57"/>
  <c r="O112" i="57"/>
  <c r="Z475" i="52"/>
  <c r="AG475" i="52"/>
  <c r="I124" i="57"/>
  <c r="G603" i="52"/>
  <c r="X603" i="52"/>
  <c r="I147" i="57"/>
  <c r="M86" i="57"/>
  <c r="Z620" i="52"/>
  <c r="AG620" i="52"/>
  <c r="Z568" i="52"/>
  <c r="AG568" i="52"/>
  <c r="L122" i="57"/>
  <c r="N122" i="57"/>
  <c r="G501" i="52"/>
  <c r="X501" i="52"/>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c r="H2132" i="50"/>
  <c r="H110" i="62"/>
  <c r="T155" i="57"/>
  <c r="F135" i="57"/>
  <c r="Y106" i="38"/>
  <c r="G2127" i="50"/>
  <c r="H2127" i="50"/>
  <c r="H105" i="62"/>
  <c r="P156" i="57"/>
  <c r="P178" i="57"/>
  <c r="E177" i="57"/>
  <c r="R197" i="57"/>
  <c r="A139" i="57"/>
  <c r="L446" i="52"/>
  <c r="U169" i="57"/>
  <c r="Z567" i="52"/>
  <c r="AG567" i="52"/>
  <c r="Z461" i="52"/>
  <c r="AG461" i="52"/>
  <c r="H180" i="57"/>
  <c r="I92" i="57"/>
  <c r="G204" i="57"/>
  <c r="U170" i="57"/>
  <c r="S123" i="57"/>
  <c r="G573" i="52"/>
  <c r="T144" i="57"/>
  <c r="I107" i="57"/>
  <c r="X500" i="52"/>
  <c r="O78" i="57"/>
  <c r="S170" i="57"/>
  <c r="T163" i="57"/>
  <c r="G621" i="52"/>
  <c r="N621" i="52"/>
  <c r="G466" i="52"/>
  <c r="X466" i="52"/>
  <c r="T125" i="57"/>
  <c r="X661" i="52"/>
  <c r="G642" i="52"/>
  <c r="Z634" i="52"/>
  <c r="AG634" i="52"/>
  <c r="Z559" i="52"/>
  <c r="AG559" i="52"/>
  <c r="I89" i="57"/>
  <c r="M82" i="57"/>
  <c r="Z463" i="52"/>
  <c r="AG463" i="52"/>
  <c r="A195" i="57"/>
  <c r="Y119" i="38"/>
  <c r="G2140" i="50"/>
  <c r="G118" i="62"/>
  <c r="U199" i="57"/>
  <c r="S132" i="57"/>
  <c r="Q138" i="57"/>
  <c r="O158" i="57"/>
  <c r="L174" i="57"/>
  <c r="N174" i="57"/>
  <c r="G651" i="52"/>
  <c r="I203" i="57"/>
  <c r="P155" i="57"/>
  <c r="U176" i="57"/>
  <c r="X653" i="52"/>
  <c r="G557" i="52"/>
  <c r="U96" i="57"/>
  <c r="T80" i="57"/>
  <c r="T96" i="57"/>
  <c r="S80" i="57"/>
  <c r="G200" i="57"/>
  <c r="O160" i="57"/>
  <c r="F194" i="57"/>
  <c r="U185" i="57"/>
  <c r="L139" i="57"/>
  <c r="N139" i="57"/>
  <c r="I171" i="57"/>
  <c r="O179" i="57"/>
  <c r="H132" i="57"/>
  <c r="U153" i="57"/>
  <c r="Y82" i="38"/>
  <c r="G2103" i="50"/>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c r="U121" i="57"/>
  <c r="Z439" i="52"/>
  <c r="AG439" i="52"/>
  <c r="I151" i="57"/>
  <c r="X426" i="52"/>
  <c r="G169" i="57"/>
  <c r="L98" i="57"/>
  <c r="N98" i="57"/>
  <c r="M124" i="57"/>
  <c r="X385" i="52"/>
  <c r="X423" i="52"/>
  <c r="M129" i="57"/>
  <c r="Z518" i="52"/>
  <c r="AG518" i="52"/>
  <c r="S119" i="57"/>
  <c r="G586" i="52"/>
  <c r="X586" i="52"/>
  <c r="X482" i="52"/>
  <c r="G613" i="52"/>
  <c r="X355" i="52"/>
  <c r="T128" i="57"/>
  <c r="S106" i="57"/>
  <c r="Y97" i="38"/>
  <c r="G2118" i="50"/>
  <c r="H2118" i="50"/>
  <c r="H96" i="62"/>
  <c r="X584" i="52"/>
  <c r="G656" i="52"/>
  <c r="M142" i="57"/>
  <c r="X493" i="52"/>
  <c r="L114" i="57"/>
  <c r="N114" i="57"/>
  <c r="Q195" i="57"/>
  <c r="Y162" i="38"/>
  <c r="G385" i="46"/>
  <c r="G155" i="62"/>
  <c r="H385" i="46"/>
  <c r="H155" i="62"/>
  <c r="P200" i="57"/>
  <c r="M133" i="57"/>
  <c r="H139" i="57"/>
  <c r="F159" i="57"/>
  <c r="D175" i="57"/>
  <c r="L117" i="57"/>
  <c r="N117" i="57"/>
  <c r="R130" i="57"/>
  <c r="B157" i="57"/>
  <c r="I178" i="57"/>
  <c r="L81" i="57"/>
  <c r="N81" i="57"/>
  <c r="Z419" i="52"/>
  <c r="AG419" i="52"/>
  <c r="X386" i="52"/>
  <c r="U94" i="57"/>
  <c r="S78" i="57"/>
  <c r="T94" i="57"/>
  <c r="U77" i="57"/>
  <c r="D197" i="57"/>
  <c r="U152" i="57"/>
  <c r="U150" i="57"/>
  <c r="X411" i="52"/>
  <c r="E137" i="57"/>
  <c r="L173" i="57"/>
  <c r="N173" i="57"/>
  <c r="Q154" i="57"/>
  <c r="O202" i="57"/>
  <c r="M179" i="57"/>
  <c r="Y75" i="38"/>
  <c r="G2096" i="50"/>
  <c r="M130" i="57"/>
  <c r="R179" i="57"/>
  <c r="P199" i="57"/>
  <c r="Y134" i="38"/>
  <c r="G2155" i="50"/>
  <c r="G133" i="62"/>
  <c r="T174" i="57"/>
  <c r="U173" i="57"/>
  <c r="U200" i="57"/>
  <c r="M156" i="57"/>
  <c r="Z647" i="52"/>
  <c r="AG647" i="52"/>
  <c r="F169" i="57"/>
  <c r="I128" i="57"/>
  <c r="U141" i="57"/>
  <c r="F187" i="57"/>
  <c r="U149" i="57"/>
  <c r="I95" i="57"/>
  <c r="O165" i="57"/>
  <c r="O126" i="57"/>
  <c r="X668" i="52"/>
  <c r="P180" i="57"/>
  <c r="M90" i="57"/>
  <c r="U187" i="57"/>
  <c r="S124" i="57"/>
  <c r="X452" i="52"/>
  <c r="G502" i="52"/>
  <c r="X502" i="52"/>
  <c r="X669" i="52"/>
  <c r="G608" i="52"/>
  <c r="Q149" i="57"/>
  <c r="I90" i="57"/>
  <c r="L115" i="57"/>
  <c r="N115" i="57"/>
  <c r="G513" i="52"/>
  <c r="X513" i="52"/>
  <c r="X597" i="52"/>
  <c r="O181" i="57"/>
  <c r="D43" i="52"/>
  <c r="G616" i="52"/>
  <c r="N616" i="52"/>
  <c r="H196" i="57"/>
  <c r="Y85" i="38"/>
  <c r="G2106" i="50"/>
  <c r="I201" i="57"/>
  <c r="G134" i="57"/>
  <c r="E152" i="57"/>
  <c r="A160" i="57"/>
  <c r="E176" i="57"/>
  <c r="O113" i="57"/>
  <c r="D133" i="57"/>
  <c r="L158" i="57"/>
  <c r="N158" i="57"/>
  <c r="G562" i="52"/>
  <c r="X562" i="52"/>
  <c r="O185" i="57"/>
  <c r="T143" i="57"/>
  <c r="X371" i="52"/>
  <c r="U92" i="57"/>
  <c r="O118" i="57"/>
  <c r="T92" i="57"/>
  <c r="X433" i="52"/>
  <c r="Q153" i="57"/>
  <c r="T199" i="57"/>
  <c r="Y128" i="38"/>
  <c r="G2149" i="50"/>
  <c r="P174" i="57"/>
  <c r="Q173" i="57"/>
  <c r="A202" i="57"/>
  <c r="A157" i="57"/>
  <c r="Z617" i="52"/>
  <c r="AG617" i="52"/>
  <c r="Z670" i="52"/>
  <c r="AG670" i="52"/>
  <c r="O169" i="57"/>
  <c r="L107" i="57"/>
  <c r="N107" i="57"/>
  <c r="O127" i="57"/>
  <c r="Q161" i="57"/>
  <c r="M189" i="57"/>
  <c r="U165" i="57"/>
  <c r="M117" i="57"/>
  <c r="F161" i="57"/>
  <c r="S108" i="57"/>
  <c r="G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O201" i="57"/>
  <c r="L134" i="57"/>
  <c r="N134" i="57"/>
  <c r="I152" i="57"/>
  <c r="L160" i="57"/>
  <c r="N160" i="57"/>
  <c r="I176" i="57"/>
  <c r="Y81" i="38"/>
  <c r="G2102" i="50"/>
  <c r="P133" i="57"/>
  <c r="U158" i="57"/>
  <c r="X552" i="52"/>
  <c r="X483" i="52"/>
  <c r="Y142" i="38"/>
  <c r="G2163" i="50"/>
  <c r="H2163" i="50"/>
  <c r="H141" i="62"/>
  <c r="G171" i="57"/>
  <c r="F195" i="57"/>
  <c r="R152" i="57"/>
  <c r="G625" i="52"/>
  <c r="X376" i="52"/>
  <c r="H111" i="57"/>
  <c r="U162" i="57"/>
  <c r="I103" i="57"/>
  <c r="M93" i="57"/>
  <c r="H140" i="57"/>
  <c r="S187" i="57"/>
  <c r="F182" i="57"/>
  <c r="S163" i="57"/>
  <c r="O98" i="57"/>
  <c r="G509" i="52"/>
  <c r="AJ497" i="52"/>
  <c r="Z537" i="52"/>
  <c r="AG537" i="52"/>
  <c r="Z531" i="52"/>
  <c r="AG531" i="52"/>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c r="M196" i="57"/>
  <c r="F152" i="57"/>
  <c r="I175" i="57"/>
  <c r="Y140" i="38"/>
  <c r="G2161" i="50"/>
  <c r="H2161" i="50"/>
  <c r="H139" i="62"/>
  <c r="Y98" i="38"/>
  <c r="G2119" i="50"/>
  <c r="F200" i="57"/>
  <c r="O138" i="57"/>
  <c r="Y127" i="38"/>
  <c r="G2148" i="50"/>
  <c r="F199" i="57"/>
  <c r="X390" i="52"/>
  <c r="I142" i="57"/>
  <c r="X391" i="52"/>
  <c r="U125" i="57"/>
  <c r="O183" i="57"/>
  <c r="Z596" i="52"/>
  <c r="AG596" i="52"/>
  <c r="S149" i="57"/>
  <c r="S177" i="57"/>
  <c r="U139" i="57"/>
  <c r="H127" i="57"/>
  <c r="U129" i="57"/>
  <c r="H84" i="57"/>
  <c r="X587" i="52"/>
  <c r="F180" i="57"/>
  <c r="T124" i="57"/>
  <c r="G404" i="52"/>
  <c r="N404" i="52"/>
  <c r="G634" i="52"/>
  <c r="O195" i="57"/>
  <c r="B195" i="57"/>
  <c r="Y139" i="38"/>
  <c r="G2160" i="50"/>
  <c r="T153" i="57"/>
  <c r="U198" i="57"/>
  <c r="I159" i="57"/>
  <c r="U145" i="57"/>
  <c r="L89" i="57"/>
  <c r="N89" i="57"/>
  <c r="S142" i="57"/>
  <c r="L110" i="57"/>
  <c r="N110" i="57"/>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c r="G150" i="57"/>
  <c r="Z513" i="52"/>
  <c r="AG513" i="52"/>
  <c r="R134" i="57"/>
  <c r="I179" i="57"/>
  <c r="O155" i="57"/>
  <c r="T198" i="57"/>
  <c r="R153" i="57"/>
  <c r="M132" i="57"/>
  <c r="U120" i="57"/>
  <c r="G471" i="52"/>
  <c r="L86" i="57"/>
  <c r="N86" i="57"/>
  <c r="O145" i="57"/>
  <c r="O129" i="57"/>
  <c r="T119" i="57"/>
  <c r="F175" i="57"/>
  <c r="S154" i="57"/>
  <c r="G521" i="52"/>
  <c r="X542" i="52"/>
  <c r="H81" i="57"/>
  <c r="T78" i="57"/>
  <c r="O106" i="57"/>
  <c r="G627" i="52"/>
  <c r="X393" i="52"/>
  <c r="Z654" i="52"/>
  <c r="AG654" i="52"/>
  <c r="G201" i="57"/>
  <c r="P197" i="57"/>
  <c r="Y135" i="38"/>
  <c r="G2156" i="50"/>
  <c r="F213" i="57"/>
  <c r="E200" i="57"/>
  <c r="L159" i="57"/>
  <c r="N159" i="57"/>
  <c r="U119" i="57"/>
  <c r="L90" i="57"/>
  <c r="N90" i="57"/>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c r="A174" i="57"/>
  <c r="E195" i="57"/>
  <c r="H137" i="57"/>
  <c r="A176" i="57"/>
  <c r="Z566" i="52"/>
  <c r="AG566" i="52"/>
  <c r="T190" i="57"/>
  <c r="U102" i="57"/>
  <c r="S83" i="57"/>
  <c r="U93" i="57"/>
  <c r="D152" i="57"/>
  <c r="A153" i="57"/>
  <c r="F162" i="57"/>
  <c r="Z520" i="52"/>
  <c r="AG520" i="52"/>
  <c r="Q133" i="57"/>
  <c r="U179" i="57"/>
  <c r="H152" i="57"/>
  <c r="Q131" i="57"/>
  <c r="Y156" i="38"/>
  <c r="G379" i="46"/>
  <c r="H379" i="46"/>
  <c r="L197" i="57"/>
  <c r="N197" i="57"/>
  <c r="Y76" i="38"/>
  <c r="G2097" i="50"/>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N477" i="52"/>
  <c r="S111" i="57"/>
  <c r="X384" i="52"/>
  <c r="O146" i="57"/>
  <c r="Z646" i="52"/>
  <c r="AG646" i="52"/>
  <c r="Y165" i="38"/>
  <c r="G388" i="46"/>
  <c r="G158" i="62"/>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P196" i="57"/>
  <c r="B133" i="57"/>
  <c r="U156" i="57"/>
  <c r="O176" i="57"/>
  <c r="L201" i="57"/>
  <c r="N201" i="57"/>
  <c r="S160" i="57"/>
  <c r="X515" i="52"/>
  <c r="S98" i="57"/>
  <c r="T84" i="57"/>
  <c r="T81" i="57"/>
  <c r="R154" i="57"/>
  <c r="L92" i="57"/>
  <c r="N92" i="57"/>
  <c r="Z572" i="52"/>
  <c r="AG572" i="52"/>
  <c r="L196" i="57"/>
  <c r="N196" i="57"/>
  <c r="Y130" i="38"/>
  <c r="G2151" i="50"/>
  <c r="Y79" i="38"/>
  <c r="G2100" i="50"/>
  <c r="A131" i="57"/>
  <c r="S198" i="57"/>
  <c r="F174" i="57"/>
  <c r="Z557" i="52"/>
  <c r="AG557" i="52"/>
  <c r="G186" i="57"/>
  <c r="L85" i="57"/>
  <c r="N85" i="57"/>
  <c r="G142" i="57"/>
  <c r="X412" i="52"/>
  <c r="H90" i="57"/>
  <c r="E135" i="57"/>
  <c r="O166" i="57"/>
  <c r="O162" i="57"/>
  <c r="E161" i="57"/>
  <c r="I121" i="57"/>
  <c r="S185" i="57"/>
  <c r="U113" i="57"/>
  <c r="G606" i="52"/>
  <c r="X606" i="52"/>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F154" i="57"/>
  <c r="U184" i="57"/>
  <c r="X372" i="52"/>
  <c r="Y145" i="38"/>
  <c r="G2166" i="50"/>
  <c r="G144" i="62"/>
  <c r="Y74" i="38"/>
  <c r="G2095" i="50"/>
  <c r="M154" i="57"/>
  <c r="S202" i="57"/>
  <c r="E173" i="57"/>
  <c r="Z606" i="52"/>
  <c r="AG606" i="52"/>
  <c r="I77" i="57"/>
  <c r="L91" i="57"/>
  <c r="N91" i="57"/>
  <c r="I79" i="57"/>
  <c r="S144" i="57"/>
  <c r="I81" i="57"/>
  <c r="Y131" i="38"/>
  <c r="G2152" i="50"/>
  <c r="R136" i="57"/>
  <c r="G657" i="52"/>
  <c r="X657" i="52"/>
  <c r="O142" i="57"/>
  <c r="H97" i="57"/>
  <c r="O82" i="57"/>
  <c r="X430" i="52"/>
  <c r="O140" i="57"/>
  <c r="X655" i="52"/>
  <c r="Y71" i="38"/>
  <c r="P138" i="57"/>
  <c r="B172" i="57"/>
  <c r="L198" i="57"/>
  <c r="N198" i="57"/>
  <c r="Z603" i="52"/>
  <c r="AG603" i="52"/>
  <c r="I146" i="57"/>
  <c r="X494" i="52"/>
  <c r="R161" i="57"/>
  <c r="L95" i="57"/>
  <c r="N95" i="57"/>
  <c r="X374" i="52"/>
  <c r="O103" i="57"/>
  <c r="G499" i="52"/>
  <c r="S194" i="57"/>
  <c r="O96" i="57"/>
  <c r="T123" i="57"/>
  <c r="Y115" i="38"/>
  <c r="G2136" i="50"/>
  <c r="G114" i="62"/>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c r="G72" i="62"/>
  <c r="Y136" i="38"/>
  <c r="G2157" i="50"/>
  <c r="L179" i="57"/>
  <c r="N179" i="57"/>
  <c r="I130" i="57"/>
  <c r="X392" i="52"/>
  <c r="O124" i="57"/>
  <c r="G191" i="57"/>
  <c r="F168" i="57"/>
  <c r="G184" i="57"/>
  <c r="S140" i="57"/>
  <c r="O192" i="57"/>
  <c r="O100" i="57"/>
  <c r="G614" i="52"/>
  <c r="L119" i="57"/>
  <c r="N119" i="57"/>
  <c r="G470" i="52"/>
  <c r="Y113" i="38"/>
  <c r="G2134" i="50"/>
  <c r="T107" i="57"/>
  <c r="F204" i="57"/>
  <c r="X354" i="52"/>
  <c r="M78" i="57"/>
  <c r="D200" i="57"/>
  <c r="O136" i="57"/>
  <c r="R159" i="57"/>
  <c r="M184" i="57"/>
  <c r="B135" i="57"/>
  <c r="H177" i="57"/>
  <c r="S105" i="57"/>
  <c r="Z473" i="52"/>
  <c r="AG473" i="52"/>
  <c r="S90" i="57"/>
  <c r="U97" i="57"/>
  <c r="D136" i="57"/>
  <c r="Q158" i="57"/>
  <c r="Z501" i="52"/>
  <c r="AG501" i="52"/>
  <c r="R156" i="57"/>
  <c r="L177" i="57"/>
  <c r="N177" i="57"/>
  <c r="O137" i="57"/>
  <c r="G176" i="57"/>
  <c r="S174" i="57"/>
  <c r="S159" i="57"/>
  <c r="U202" i="57"/>
  <c r="Z507" i="52"/>
  <c r="AG507" i="52"/>
  <c r="S128" i="57"/>
  <c r="F140" i="57"/>
  <c r="U180" i="57"/>
  <c r="G516" i="52"/>
  <c r="X420" i="52"/>
  <c r="D172" i="57"/>
  <c r="G570" i="52"/>
  <c r="N570" i="52"/>
  <c r="G185" i="57"/>
  <c r="U111" i="57"/>
  <c r="M87" i="57"/>
  <c r="G599" i="52"/>
  <c r="N599" i="52"/>
  <c r="Q143" i="57"/>
  <c r="X549" i="52"/>
  <c r="G643" i="52"/>
  <c r="N643" i="52"/>
  <c r="F178" i="57"/>
  <c r="U130" i="57"/>
  <c r="X536" i="52"/>
  <c r="S129" i="57"/>
  <c r="G168" i="57"/>
  <c r="M180" i="57"/>
  <c r="H121" i="57"/>
  <c r="S165" i="57"/>
  <c r="G149" i="57"/>
  <c r="U114" i="57"/>
  <c r="X588" i="52"/>
  <c r="Z679" i="52"/>
  <c r="AG679" i="52"/>
  <c r="L161" i="57"/>
  <c r="N161" i="57"/>
  <c r="X424" i="52"/>
  <c r="G568" i="52"/>
  <c r="X568" i="52"/>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H2146" i="50"/>
  <c r="H124" i="62"/>
  <c r="E130" i="57"/>
  <c r="G678" i="52"/>
  <c r="O97" i="57"/>
  <c r="M163" i="57"/>
  <c r="L101" i="57"/>
  <c r="N101" i="57"/>
  <c r="G485" i="52"/>
  <c r="S189" i="57"/>
  <c r="P160" i="57"/>
  <c r="X491" i="52"/>
  <c r="M85" i="57"/>
  <c r="I180" i="57"/>
  <c r="M110" i="57"/>
  <c r="X421" i="52"/>
  <c r="T112" i="57"/>
  <c r="Z570" i="52"/>
  <c r="AG570" i="52"/>
  <c r="T192" i="57"/>
  <c r="Y120" i="38"/>
  <c r="G2141" i="50"/>
  <c r="G119" i="62"/>
  <c r="U177" i="57"/>
  <c r="R132" i="57"/>
  <c r="Z469" i="52"/>
  <c r="AG469" i="52"/>
  <c r="M103" i="57"/>
  <c r="F147" i="57"/>
  <c r="H85" i="57"/>
  <c r="H77" i="57"/>
  <c r="G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c r="R138" i="57"/>
  <c r="H153" i="57"/>
  <c r="H134" i="57"/>
  <c r="D159" i="57"/>
  <c r="M171" i="57"/>
  <c r="L133" i="57"/>
  <c r="N133" i="57"/>
  <c r="G454" i="52"/>
  <c r="N454" i="52"/>
  <c r="G554" i="52"/>
  <c r="H150" i="57"/>
  <c r="F190" i="57"/>
  <c r="Z581" i="52"/>
  <c r="AG581" i="52"/>
  <c r="Y89" i="38"/>
  <c r="G2110" i="50"/>
  <c r="B153" i="57"/>
  <c r="O161" i="57"/>
  <c r="M98" i="57"/>
  <c r="O182" i="57"/>
  <c r="M88" i="57"/>
  <c r="U168" i="57"/>
  <c r="T184" i="57"/>
  <c r="X635" i="52"/>
  <c r="T106" i="57"/>
  <c r="Y143" i="38"/>
  <c r="G2164" i="50"/>
  <c r="R176" i="57"/>
  <c r="U133" i="57"/>
  <c r="Z562" i="52"/>
  <c r="AG562" i="52"/>
  <c r="X504" i="52"/>
  <c r="H116" i="57"/>
  <c r="M149" i="57"/>
  <c r="O144" i="57"/>
  <c r="G440" i="52"/>
  <c r="N440" i="52"/>
  <c r="M126" i="57"/>
  <c r="G193" i="57"/>
  <c r="S150" i="57"/>
  <c r="Z650" i="52"/>
  <c r="AG650" i="52"/>
  <c r="X405" i="52"/>
  <c r="X442" i="52"/>
  <c r="Z502" i="52"/>
  <c r="AG502" i="52"/>
  <c r="X382" i="52"/>
  <c r="L77" i="57"/>
  <c r="N77" i="57"/>
  <c r="G569" i="52"/>
  <c r="Z615" i="52"/>
  <c r="AG615" i="52"/>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c r="T141" i="57"/>
  <c r="H115" i="57"/>
  <c r="G166" i="57"/>
  <c r="Z628" i="52"/>
  <c r="AG628" i="52"/>
  <c r="A132" i="57"/>
  <c r="I177" i="57"/>
  <c r="U105" i="57"/>
  <c r="X418" i="52"/>
  <c r="F193" i="57"/>
  <c r="X365" i="52"/>
  <c r="L87" i="57"/>
  <c r="N87" i="57"/>
  <c r="X665" i="52"/>
  <c r="T182" i="57"/>
  <c r="T122" i="57"/>
  <c r="Y90" i="38"/>
  <c r="G2111" i="50"/>
  <c r="Y133" i="38"/>
  <c r="G2154" i="50"/>
  <c r="H2154" i="50"/>
  <c r="H132" i="62"/>
  <c r="A175" i="57"/>
  <c r="Q135" i="57"/>
  <c r="U163" i="57"/>
  <c r="Z471" i="52"/>
  <c r="AG471" i="52"/>
  <c r="Z631" i="52"/>
  <c r="AG631" i="52"/>
  <c r="I145" i="57"/>
  <c r="H143" i="57"/>
  <c r="G140" i="57"/>
  <c r="Z550" i="52"/>
  <c r="AG550" i="52"/>
  <c r="H100" i="57"/>
  <c r="H103" i="57"/>
  <c r="Z607" i="52"/>
  <c r="AG607" i="52"/>
  <c r="Z610" i="52"/>
  <c r="AG610" i="52"/>
  <c r="G610" i="52"/>
  <c r="N610" i="52"/>
  <c r="Z678" i="52"/>
  <c r="AG678" i="52"/>
  <c r="Z556" i="52"/>
  <c r="AG556" i="52"/>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R172" i="57"/>
  <c r="X457" i="52"/>
  <c r="G571" i="52"/>
  <c r="X571" i="52"/>
  <c r="H146" i="57"/>
  <c r="X407" i="52"/>
  <c r="H151" i="57"/>
  <c r="Z629" i="52"/>
  <c r="AG629" i="52"/>
  <c r="X389" i="52"/>
  <c r="G633" i="52"/>
  <c r="E214" i="57"/>
  <c r="B201" i="57"/>
  <c r="L154" i="57"/>
  <c r="N154" i="57"/>
  <c r="L171" i="57"/>
  <c r="N171" i="57"/>
  <c r="U137" i="57"/>
  <c r="X367" i="52"/>
  <c r="G180" i="57"/>
  <c r="H123" i="57"/>
  <c r="T129" i="57"/>
  <c r="X383" i="52"/>
  <c r="M145" i="57"/>
  <c r="M109" i="57"/>
  <c r="S109" i="57"/>
  <c r="O116" i="57"/>
  <c r="M144" i="57"/>
  <c r="X590" i="52"/>
  <c r="Z470" i="52"/>
  <c r="AG470" i="52"/>
  <c r="Z632" i="52"/>
  <c r="AG632" i="52"/>
  <c r="O88" i="57"/>
  <c r="X403" i="52"/>
  <c r="G460" i="52"/>
  <c r="X460" i="52"/>
  <c r="Y117" i="38"/>
  <c r="G2138" i="50"/>
  <c r="Y103" i="38"/>
  <c r="G2124" i="50"/>
  <c r="Q203" i="57"/>
  <c r="P139" i="57"/>
  <c r="B173" i="57"/>
  <c r="G197" i="57"/>
  <c r="D155" i="57"/>
  <c r="G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I99" i="57"/>
  <c r="G604" i="52"/>
  <c r="M115" i="57"/>
  <c r="S117" i="57"/>
  <c r="T201" i="57"/>
  <c r="M153" i="57"/>
  <c r="Y80" i="38"/>
  <c r="G2101" i="50"/>
  <c r="G79" i="62"/>
  <c r="E139" i="57"/>
  <c r="G575" i="52"/>
  <c r="X399" i="52"/>
  <c r="L108" i="57"/>
  <c r="N108" i="57"/>
  <c r="I84" i="57"/>
  <c r="G469" i="52"/>
  <c r="U117" i="57"/>
  <c r="M143" i="57"/>
  <c r="F145" i="57"/>
  <c r="I104" i="57"/>
  <c r="Z458" i="52"/>
  <c r="AG458" i="52"/>
  <c r="M112" i="57"/>
  <c r="G194" i="57"/>
  <c r="X666" i="52"/>
  <c r="G514" i="52"/>
  <c r="Z648" i="52"/>
  <c r="AG648" i="52"/>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c r="Q150" i="57"/>
  <c r="G167" i="57"/>
  <c r="X361" i="52"/>
  <c r="G537" i="52"/>
  <c r="G679" i="52"/>
  <c r="H89" i="57"/>
  <c r="L195" i="57"/>
  <c r="N195" i="57"/>
  <c r="P130" i="57"/>
  <c r="O172" i="57"/>
  <c r="Q132" i="57"/>
  <c r="Z605" i="52"/>
  <c r="AG605" i="52"/>
  <c r="S118" i="57"/>
  <c r="S99" i="57"/>
  <c r="P177" i="57"/>
  <c r="Z440" i="52"/>
  <c r="AG440" i="52"/>
  <c r="H174" i="57"/>
  <c r="E178" i="57"/>
  <c r="S179" i="57"/>
  <c r="U144" i="57"/>
  <c r="U127" i="57"/>
  <c r="O94" i="57"/>
  <c r="O84" i="57"/>
  <c r="F138" i="57"/>
  <c r="U189" i="57"/>
  <c r="S191" i="57"/>
  <c r="Z676" i="52"/>
  <c r="AG676" i="52"/>
  <c r="Y105" i="38"/>
  <c r="G2126" i="50"/>
  <c r="C212" i="57"/>
  <c r="P172" i="57"/>
  <c r="I155" i="57"/>
  <c r="Z472" i="52"/>
  <c r="AG472" i="52"/>
  <c r="H95" i="57"/>
  <c r="U110" i="57"/>
  <c r="T109" i="57"/>
  <c r="I141" i="57"/>
  <c r="G646" i="52"/>
  <c r="X406" i="52"/>
  <c r="G600" i="52"/>
  <c r="Z505" i="52"/>
  <c r="AG505" i="52"/>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P131" i="57"/>
  <c r="U157" i="57"/>
  <c r="G517" i="52"/>
  <c r="G187" i="57"/>
  <c r="G188" i="57"/>
  <c r="M191" i="57"/>
  <c r="T110" i="57"/>
  <c r="M151" i="57"/>
  <c r="Z642" i="52"/>
  <c r="AG642" i="52"/>
  <c r="Q148" i="57"/>
  <c r="Z574" i="52"/>
  <c r="AG574" i="52"/>
  <c r="L97" i="57"/>
  <c r="N97" i="57"/>
  <c r="I115" i="57"/>
  <c r="R133" i="57"/>
  <c r="Q174" i="57"/>
  <c r="S138" i="57"/>
  <c r="G455" i="52"/>
  <c r="X455" i="52"/>
  <c r="U100" i="57"/>
  <c r="U89" i="57"/>
  <c r="T133" i="57"/>
  <c r="E159" i="57"/>
  <c r="R131" i="57"/>
  <c r="I134" i="57"/>
  <c r="D160" i="57"/>
  <c r="Z551" i="52"/>
  <c r="AG551" i="52"/>
  <c r="O148" i="57"/>
  <c r="O93" i="57"/>
  <c r="B199" i="57"/>
  <c r="A171" i="57"/>
  <c r="O193" i="57"/>
  <c r="T161" i="57"/>
  <c r="G524" i="52"/>
  <c r="Z478" i="52"/>
  <c r="AG478" i="52"/>
  <c r="Y114" i="38"/>
  <c r="G2135" i="50"/>
  <c r="G113" i="62"/>
  <c r="H2135" i="50"/>
  <c r="H113" i="62"/>
  <c r="D131" i="57"/>
  <c r="M158" i="57"/>
  <c r="X589" i="52"/>
  <c r="M127" i="57"/>
  <c r="M182" i="57"/>
  <c r="F183" i="57"/>
  <c r="G607" i="52"/>
  <c r="X607" i="52"/>
  <c r="I111" i="57"/>
  <c r="Z435" i="52"/>
  <c r="AG435" i="52"/>
  <c r="Z489" i="52"/>
  <c r="AG489" i="52"/>
  <c r="Z599" i="52"/>
  <c r="AG599" i="52"/>
  <c r="S112" i="57"/>
  <c r="H135" i="57"/>
  <c r="U174" i="57"/>
  <c r="R139" i="57"/>
  <c r="G414" i="52"/>
  <c r="S100" i="57"/>
  <c r="S89" i="57"/>
  <c r="L132" i="57"/>
  <c r="N132" i="57"/>
  <c r="F158" i="57"/>
  <c r="Y124" i="38"/>
  <c r="G2145" i="50"/>
  <c r="G123" i="62"/>
  <c r="B130" i="57"/>
  <c r="B131" i="57"/>
  <c r="G439" i="52"/>
  <c r="N439" i="52"/>
  <c r="M204" i="57"/>
  <c r="O95" i="57"/>
  <c r="P201" i="57"/>
  <c r="AE446" i="52"/>
  <c r="M147" i="57"/>
  <c r="U191" i="57"/>
  <c r="M690" i="52"/>
  <c r="Z613" i="52"/>
  <c r="AG613" i="52"/>
  <c r="B132" i="57"/>
  <c r="I173" i="57"/>
  <c r="U112" i="57"/>
  <c r="G675" i="52"/>
  <c r="H82" i="57"/>
  <c r="F151" i="57"/>
  <c r="F191" i="57"/>
  <c r="M106" i="57"/>
  <c r="G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c r="G137" i="62"/>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X641" i="52"/>
  <c r="G138" i="57"/>
  <c r="G178" i="57"/>
  <c r="T159" i="57"/>
  <c r="H148" i="57"/>
  <c r="T91" i="57"/>
  <c r="U82" i="57"/>
  <c r="G157" i="57"/>
  <c r="H101" i="57"/>
  <c r="F132" i="57"/>
  <c r="O139" i="57"/>
  <c r="L131" i="57"/>
  <c r="N131" i="57"/>
  <c r="Q196" i="57"/>
  <c r="O188" i="57"/>
  <c r="AB497" i="52"/>
  <c r="X637" i="52"/>
  <c r="Y132" i="38"/>
  <c r="G2153" i="50"/>
  <c r="G131" i="62"/>
  <c r="Q180" i="57"/>
  <c r="H114" i="57"/>
  <c r="O89" i="57"/>
  <c r="M113" i="57"/>
  <c r="O91" i="57"/>
  <c r="X360" i="52"/>
  <c r="O107" i="57"/>
  <c r="Z624" i="52"/>
  <c r="AG624" i="52"/>
  <c r="B155" i="57"/>
  <c r="M79" i="57"/>
  <c r="D138" i="57"/>
  <c r="L200" i="57"/>
  <c r="N200" i="57"/>
  <c r="O123" i="57"/>
  <c r="P134" i="57"/>
  <c r="Y88" i="38"/>
  <c r="G2109" i="50"/>
  <c r="G87" i="62"/>
  <c r="G170" i="57"/>
  <c r="Z675" i="52"/>
  <c r="AG675" i="52"/>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c r="G670" i="52"/>
  <c r="Y129" i="38"/>
  <c r="G2150" i="50"/>
  <c r="U108" i="57"/>
  <c r="O141" i="57"/>
  <c r="M94" i="57"/>
  <c r="B161" i="57"/>
  <c r="I96" i="57"/>
  <c r="O125" i="57"/>
  <c r="Z659" i="52"/>
  <c r="AG659" i="52"/>
  <c r="T85" i="57"/>
  <c r="H203" i="57"/>
  <c r="G436" i="52"/>
  <c r="G179" i="57"/>
  <c r="B138" i="57"/>
  <c r="Y100" i="38"/>
  <c r="G2121" i="50"/>
  <c r="H204" i="57"/>
  <c r="Z644" i="52"/>
  <c r="AG644" i="52"/>
  <c r="L112" i="57"/>
  <c r="N112" i="57"/>
  <c r="H80" i="57"/>
  <c r="O120" i="57"/>
  <c r="M77" i="57"/>
  <c r="G615" i="52"/>
  <c r="N615" i="52"/>
  <c r="M114" i="57"/>
  <c r="Z538" i="52"/>
  <c r="AG538" i="52"/>
  <c r="Z468" i="52"/>
  <c r="AG468" i="52"/>
  <c r="S195" i="57"/>
  <c r="D139" i="57"/>
  <c r="Q178" i="57"/>
  <c r="R171" i="57"/>
  <c r="M83" i="57"/>
  <c r="S86" i="57"/>
  <c r="G139" i="57"/>
  <c r="O186" i="57"/>
  <c r="E202" i="57"/>
  <c r="O130" i="57"/>
  <c r="G153" i="57"/>
  <c r="I200" i="57"/>
  <c r="M161" i="57"/>
  <c r="G183" i="57"/>
  <c r="AA498" i="52"/>
  <c r="A154" i="57"/>
  <c r="L106" i="57"/>
  <c r="N106" i="57"/>
  <c r="G147" i="57"/>
  <c r="X356" i="52"/>
  <c r="Y107" i="38"/>
  <c r="G2128" i="50"/>
  <c r="I161" i="57"/>
  <c r="Y108" i="38"/>
  <c r="G2129" i="50"/>
  <c r="F170" i="57"/>
  <c r="F184" i="57"/>
  <c r="S115" i="57"/>
  <c r="I86" i="57"/>
  <c r="B180" i="57"/>
  <c r="U123" i="57"/>
  <c r="E213" i="57"/>
  <c r="R201" i="57"/>
  <c r="G585" i="52"/>
  <c r="G192" i="57"/>
  <c r="O149" i="57"/>
  <c r="S168" i="57"/>
  <c r="U148" i="57"/>
  <c r="B139" i="57"/>
  <c r="T156" i="57"/>
  <c r="Y116" i="38"/>
  <c r="G2137" i="50"/>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c r="U161" i="57"/>
  <c r="F148" i="57"/>
  <c r="X638" i="52"/>
  <c r="O85" i="57"/>
  <c r="G648" i="52"/>
  <c r="G472" i="52"/>
  <c r="X472" i="52"/>
  <c r="G146" i="57"/>
  <c r="Z438" i="52"/>
  <c r="AG438" i="52"/>
  <c r="L123" i="57"/>
  <c r="N123" i="57"/>
  <c r="M198" i="57"/>
  <c r="R155" i="57"/>
  <c r="R196" i="57"/>
  <c r="L176" i="57"/>
  <c r="N176" i="57"/>
  <c r="G530" i="52"/>
  <c r="X530" i="52"/>
  <c r="T77" i="57"/>
  <c r="D199" i="57"/>
  <c r="Z564" i="52"/>
  <c r="AG564" i="52"/>
  <c r="F197" i="57"/>
  <c r="H195" i="57"/>
  <c r="S178" i="57"/>
  <c r="Y123" i="38"/>
  <c r="G2144" i="50"/>
  <c r="H2144" i="50"/>
  <c r="H122" i="62"/>
  <c r="Q200" i="57"/>
  <c r="AN498" i="52"/>
  <c r="X431" i="52"/>
  <c r="M148" i="57"/>
  <c r="X532" i="52"/>
  <c r="M104" i="57"/>
  <c r="X373" i="52"/>
  <c r="L204" i="57"/>
  <c r="N204" i="57"/>
  <c r="F192" i="57"/>
  <c r="S186" i="57"/>
  <c r="Y101" i="38"/>
  <c r="G2122" i="50"/>
  <c r="R198" i="57"/>
  <c r="Q156" i="57"/>
  <c r="D198" i="57"/>
  <c r="AB498" i="52"/>
  <c r="Z525" i="52"/>
  <c r="AG525" i="52"/>
  <c r="T181" i="57"/>
  <c r="G198" i="57"/>
  <c r="X561" i="52"/>
  <c r="Y84" i="38"/>
  <c r="G2105" i="50"/>
  <c r="G83" i="62"/>
  <c r="Y118" i="38"/>
  <c r="G2139" i="50"/>
  <c r="L152" i="57"/>
  <c r="N152" i="57"/>
  <c r="P154" i="57"/>
  <c r="A155" i="57"/>
  <c r="M186" i="57"/>
  <c r="O102" i="57"/>
  <c r="I149" i="57"/>
  <c r="R174" i="57"/>
  <c r="G602" i="52"/>
  <c r="U122" i="57"/>
  <c r="I97" i="57"/>
  <c r="Z509" i="52"/>
  <c r="AG509" i="52"/>
  <c r="F179" i="57"/>
  <c r="Y141" i="38"/>
  <c r="G2162" i="50"/>
  <c r="L202" i="57"/>
  <c r="N202" i="57"/>
  <c r="Z529" i="52"/>
  <c r="AG529" i="52"/>
  <c r="T191" i="57"/>
  <c r="A222" i="52"/>
  <c r="H124" i="57"/>
  <c r="X447" i="52"/>
  <c r="X595" i="52"/>
  <c r="G458" i="52"/>
  <c r="X458" i="52"/>
  <c r="G601" i="52"/>
  <c r="X601" i="52"/>
  <c r="U188" i="57"/>
  <c r="S166" i="57"/>
  <c r="Y109" i="38"/>
  <c r="G2130" i="50"/>
  <c r="Q199" i="57"/>
  <c r="H157" i="57"/>
  <c r="E199" i="57"/>
  <c r="A259" i="52"/>
  <c r="Q144" i="57"/>
  <c r="H118" i="57"/>
  <c r="Y102" i="38"/>
  <c r="G2123" i="50"/>
  <c r="G565" i="52"/>
  <c r="A173" i="57"/>
  <c r="Y110" i="38"/>
  <c r="G2131" i="50"/>
  <c r="G109" i="62"/>
  <c r="U132" i="57"/>
  <c r="S196" i="57"/>
  <c r="B204" i="57"/>
  <c r="X444" i="52"/>
  <c r="I113" i="57"/>
  <c r="H149" i="57"/>
  <c r="Y92" i="38"/>
  <c r="G2113" i="50"/>
  <c r="A238" i="52"/>
  <c r="L100" i="57"/>
  <c r="N100" i="57"/>
  <c r="O109" i="57"/>
  <c r="T185" i="57"/>
  <c r="A130" i="57"/>
  <c r="G564" i="52"/>
  <c r="G572" i="52"/>
  <c r="N572" i="52"/>
  <c r="Z623" i="52"/>
  <c r="AG623" i="52"/>
  <c r="O111" i="57"/>
  <c r="C214" i="57"/>
  <c r="I158" i="57"/>
  <c r="T118" i="57"/>
  <c r="X547" i="52"/>
  <c r="X415" i="52"/>
  <c r="Y77" i="38"/>
  <c r="G2098" i="50"/>
  <c r="G76" i="62"/>
  <c r="S137" i="57"/>
  <c r="M181" i="57"/>
  <c r="G526" i="52"/>
  <c r="X526" i="52"/>
  <c r="H141" i="57"/>
  <c r="A200" i="57"/>
  <c r="Q151" i="57"/>
  <c r="M92" i="57"/>
  <c r="S188" i="57"/>
  <c r="Y72" i="38"/>
  <c r="G2093" i="50"/>
  <c r="G71" i="62"/>
  <c r="Y137" i="38"/>
  <c r="G2158" i="50"/>
  <c r="G136" i="62"/>
  <c r="M203" i="57"/>
  <c r="Z474" i="52"/>
  <c r="AG474" i="52"/>
  <c r="X443" i="52"/>
  <c r="I108" i="57"/>
  <c r="G620" i="52"/>
  <c r="S184" i="57"/>
  <c r="X652" i="52"/>
  <c r="X370" i="52"/>
  <c r="G556" i="52"/>
  <c r="S146" i="57"/>
  <c r="G527" i="52"/>
  <c r="N527" i="52"/>
  <c r="S201" i="57"/>
  <c r="E158" i="57"/>
  <c r="O199" i="57"/>
  <c r="I102" i="57"/>
  <c r="T105" i="57"/>
  <c r="L118" i="57"/>
  <c r="N118" i="57"/>
  <c r="Y86" i="38"/>
  <c r="G2107" i="50"/>
  <c r="G85" i="62"/>
  <c r="G630" i="52"/>
  <c r="M174" i="57"/>
  <c r="U131" i="57"/>
  <c r="P202" i="57"/>
  <c r="S130" i="57"/>
  <c r="G623" i="52"/>
  <c r="X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O369" i="52"/>
  <c r="C434" i="52"/>
  <c r="C482" i="52"/>
  <c r="C530" i="52"/>
  <c r="C578" i="52"/>
  <c r="C626" i="52"/>
  <c r="C387" i="52"/>
  <c r="O387" i="52"/>
  <c r="AQ211" i="50"/>
  <c r="K211" i="50"/>
  <c r="B362" i="52"/>
  <c r="B410" i="52"/>
  <c r="B458" i="52"/>
  <c r="B506" i="52"/>
  <c r="B554" i="52"/>
  <c r="B602" i="52"/>
  <c r="B650" i="52"/>
  <c r="B409" i="52"/>
  <c r="B457" i="52"/>
  <c r="B505" i="52"/>
  <c r="B553" i="52"/>
  <c r="B601" i="52"/>
  <c r="B649" i="52"/>
  <c r="BD1179" i="50"/>
  <c r="BD1125" i="50"/>
  <c r="BD1206" i="50"/>
  <c r="X580" i="52"/>
  <c r="N390" i="52"/>
  <c r="AG424" i="52"/>
  <c r="AG431" i="52"/>
  <c r="AQ1075" i="50"/>
  <c r="I193" i="57"/>
  <c r="I162" i="57"/>
  <c r="I192" i="57"/>
  <c r="I189" i="57"/>
  <c r="I184" i="57"/>
  <c r="I129" i="57"/>
  <c r="I112" i="57"/>
  <c r="D113" i="10"/>
  <c r="F169" i="38"/>
  <c r="F65" i="62"/>
  <c r="C274" i="52"/>
  <c r="N25" i="38"/>
  <c r="BD990" i="50"/>
  <c r="F27" i="60"/>
  <c r="BD1476" i="50"/>
  <c r="E187" i="57"/>
  <c r="BD1530" i="50"/>
  <c r="F55" i="28"/>
  <c r="BD1719" i="50"/>
  <c r="X480" i="52"/>
  <c r="K1238" i="50"/>
  <c r="AV1238" i="50"/>
  <c r="I183" i="57"/>
  <c r="BD126" i="50"/>
  <c r="BD2070" i="50"/>
  <c r="AV563" i="50"/>
  <c r="I181" i="57"/>
  <c r="I168" i="57"/>
  <c r="AQ1670" i="50"/>
  <c r="K1670" i="50"/>
  <c r="BD1071" i="50"/>
  <c r="BD1584" i="50"/>
  <c r="BD450" i="50"/>
  <c r="BD72" i="50"/>
  <c r="F358" i="52"/>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K373" i="50"/>
  <c r="AV373" i="50"/>
  <c r="X576" i="52"/>
  <c r="X583" i="52"/>
  <c r="X453" i="52"/>
  <c r="X456" i="52"/>
  <c r="P90" i="57"/>
  <c r="P78" i="57"/>
  <c r="F366" i="52"/>
  <c r="F414" i="52"/>
  <c r="F462" i="52"/>
  <c r="F510" i="52"/>
  <c r="F558" i="52"/>
  <c r="F606" i="52"/>
  <c r="F654" i="52"/>
  <c r="F392" i="52"/>
  <c r="F440" i="52"/>
  <c r="F488" i="52"/>
  <c r="F536" i="52"/>
  <c r="F584" i="52"/>
  <c r="F632" i="52"/>
  <c r="F680" i="52"/>
  <c r="AQ860" i="50"/>
  <c r="N386" i="52"/>
  <c r="N374" i="52"/>
  <c r="AG425" i="52"/>
  <c r="X459" i="52"/>
  <c r="N407" i="52"/>
  <c r="N380" i="52"/>
  <c r="O408" i="52"/>
  <c r="Q408" i="52"/>
  <c r="X467" i="52"/>
  <c r="N385" i="52"/>
  <c r="AQ779" i="50"/>
  <c r="AA660" i="52"/>
  <c r="AG660" i="52"/>
  <c r="AA658" i="52"/>
  <c r="AG658" i="52"/>
  <c r="AA677" i="52"/>
  <c r="AA652" i="52"/>
  <c r="AA664" i="52"/>
  <c r="AG664" i="52"/>
  <c r="AV266" i="50"/>
  <c r="H456" i="52"/>
  <c r="C411" i="52"/>
  <c r="C459" i="52"/>
  <c r="C507" i="52"/>
  <c r="C555" i="52"/>
  <c r="C364" i="52"/>
  <c r="B377" i="52"/>
  <c r="B378" i="52"/>
  <c r="B426" i="52"/>
  <c r="B424" i="52"/>
  <c r="B472" i="52"/>
  <c r="B520" i="52"/>
  <c r="B568" i="52"/>
  <c r="B616" i="52"/>
  <c r="B664" i="52"/>
  <c r="L349" i="46"/>
  <c r="L279" i="46"/>
  <c r="L34" i="46"/>
  <c r="L69" i="46"/>
  <c r="L174" i="46"/>
  <c r="L104" i="46"/>
  <c r="L139" i="46"/>
  <c r="L209" i="46"/>
  <c r="E59" i="50"/>
  <c r="E55" i="58"/>
  <c r="AA668" i="52"/>
  <c r="L314" i="46"/>
  <c r="AA655" i="52"/>
  <c r="L244" i="46"/>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Q914" i="50"/>
  <c r="K914" i="50"/>
  <c r="AM534" i="52"/>
  <c r="AM510" i="52"/>
  <c r="AM504" i="52"/>
  <c r="AM535" i="52"/>
  <c r="AM512" i="52"/>
  <c r="V127" i="46"/>
  <c r="AL151" i="46"/>
  <c r="Q127" i="46"/>
  <c r="Q128" i="46"/>
  <c r="AQ752" i="50"/>
  <c r="K752" i="50"/>
  <c r="H482" i="52"/>
  <c r="H451" i="52"/>
  <c r="H450" i="52"/>
  <c r="H465" i="52"/>
  <c r="O376" i="52"/>
  <c r="E284" i="52"/>
  <c r="C428" i="52"/>
  <c r="O380" i="52"/>
  <c r="C381" i="52"/>
  <c r="AV562" i="50"/>
  <c r="N370" i="52"/>
  <c r="H453" i="52"/>
  <c r="AB652" i="52"/>
  <c r="Q233" i="46"/>
  <c r="Q232" i="46"/>
  <c r="AQ454" i="50"/>
  <c r="AM500" i="52"/>
  <c r="BC1557" i="50"/>
  <c r="BC855" i="50"/>
  <c r="BC504" i="50"/>
  <c r="BC585" i="50"/>
  <c r="BC153" i="50"/>
  <c r="BC747" i="50"/>
  <c r="BC369" i="50"/>
  <c r="AG428" i="52"/>
  <c r="AM528" i="52"/>
  <c r="AQ184" i="50"/>
  <c r="K184" i="50"/>
  <c r="R27" i="60"/>
  <c r="BD1503" i="50"/>
  <c r="BD1233" i="50"/>
  <c r="BD585" i="50"/>
  <c r="BD1989" i="50"/>
  <c r="BD1098" i="50"/>
  <c r="BD531" i="50"/>
  <c r="BD1935" i="50"/>
  <c r="BD1017" i="50"/>
  <c r="BD477" i="50"/>
  <c r="BD1881" i="50"/>
  <c r="BD936" i="50"/>
  <c r="BD423" i="50"/>
  <c r="F365" i="52"/>
  <c r="F413" i="52"/>
  <c r="F461" i="52"/>
  <c r="F509" i="52"/>
  <c r="F557" i="52"/>
  <c r="F605" i="52"/>
  <c r="F653" i="52"/>
  <c r="BD1692" i="50"/>
  <c r="BD855" i="50"/>
  <c r="BD369" i="50"/>
  <c r="BD1638" i="50"/>
  <c r="BD2016" i="50"/>
  <c r="BD666" i="50"/>
  <c r="F364" i="52"/>
  <c r="F412" i="52"/>
  <c r="F460" i="52"/>
  <c r="F508" i="52"/>
  <c r="F556" i="52"/>
  <c r="F604" i="52"/>
  <c r="F652" i="52"/>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K1021" i="50"/>
  <c r="AV1021" i="50"/>
  <c r="F384" i="52"/>
  <c r="F432" i="52"/>
  <c r="F480" i="52"/>
  <c r="F528" i="52"/>
  <c r="F576" i="52"/>
  <c r="F624" i="52"/>
  <c r="F672" i="52"/>
  <c r="BE1449" i="50"/>
  <c r="BE1422" i="50"/>
  <c r="BE477" i="50"/>
  <c r="F387" i="52"/>
  <c r="F435" i="52"/>
  <c r="F483" i="52"/>
  <c r="F531" i="52"/>
  <c r="F579" i="52"/>
  <c r="F627" i="52"/>
  <c r="F675" i="52"/>
  <c r="BE2043" i="50"/>
  <c r="BE1395" i="50"/>
  <c r="BE450" i="50"/>
  <c r="F390" i="52"/>
  <c r="F438" i="52"/>
  <c r="F486" i="52"/>
  <c r="F534" i="52"/>
  <c r="F582" i="52"/>
  <c r="F630" i="52"/>
  <c r="F678" i="52"/>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c r="F586" i="52"/>
  <c r="F634" i="52"/>
  <c r="F682" i="52"/>
  <c r="E149" i="57"/>
  <c r="H595" i="52"/>
  <c r="C436" i="52"/>
  <c r="O436" i="52"/>
  <c r="Q436" i="52"/>
  <c r="AV1049" i="50"/>
  <c r="U127" i="46"/>
  <c r="AQ1210" i="50"/>
  <c r="AQ1346" i="50"/>
  <c r="K1346" i="50"/>
  <c r="AV1913" i="50"/>
  <c r="Q186" i="58"/>
  <c r="AQ1750" i="50"/>
  <c r="K1750" i="50"/>
  <c r="U162" i="46"/>
  <c r="AQ1616" i="50"/>
  <c r="K1616" i="50"/>
  <c r="U22" i="46"/>
  <c r="F29" i="60"/>
  <c r="U302" i="46"/>
  <c r="K157" i="50"/>
  <c r="AV157" i="50"/>
  <c r="AV886" i="50"/>
  <c r="N379" i="52"/>
  <c r="N393" i="52"/>
  <c r="N431" i="52"/>
  <c r="U267" i="46"/>
  <c r="O384" i="52"/>
  <c r="N394" i="52"/>
  <c r="N427" i="52"/>
  <c r="AG441" i="52"/>
  <c r="N381" i="52"/>
  <c r="N360" i="52"/>
  <c r="N364" i="52"/>
  <c r="N372" i="52"/>
  <c r="N691" i="52"/>
  <c r="AV1237" i="50"/>
  <c r="N373" i="52"/>
  <c r="N369" i="52"/>
  <c r="AG430" i="52"/>
  <c r="AV1265" i="50"/>
  <c r="K1265" i="50"/>
  <c r="AQ77" i="50"/>
  <c r="K77" i="50"/>
  <c r="K1967" i="50"/>
  <c r="AV1967" i="50"/>
  <c r="B368" i="52"/>
  <c r="B416" i="52"/>
  <c r="B464" i="52"/>
  <c r="B512" i="52"/>
  <c r="B560" i="52"/>
  <c r="B608" i="52"/>
  <c r="B656" i="52"/>
  <c r="B415" i="52"/>
  <c r="B463" i="52"/>
  <c r="B511" i="52"/>
  <c r="B559" i="52"/>
  <c r="B607" i="52"/>
  <c r="B655" i="52"/>
  <c r="V337" i="46"/>
  <c r="AK345" i="46"/>
  <c r="AK346" i="46"/>
  <c r="Q337" i="46"/>
  <c r="U337" i="46"/>
  <c r="AV2021" i="50"/>
  <c r="K2021" i="50"/>
  <c r="AQ1831" i="50"/>
  <c r="K1831" i="50"/>
  <c r="AV1130" i="50"/>
  <c r="L318" i="46"/>
  <c r="L108" i="46"/>
  <c r="L248" i="46"/>
  <c r="L38" i="46"/>
  <c r="L353" i="46"/>
  <c r="L283" i="46"/>
  <c r="L178" i="46"/>
  <c r="L73" i="46"/>
  <c r="L213" i="46"/>
  <c r="L143" i="46"/>
  <c r="AQ751" i="50"/>
  <c r="C473" i="52"/>
  <c r="O425" i="52"/>
  <c r="Q425" i="52"/>
  <c r="AV482" i="50"/>
  <c r="K482" i="50"/>
  <c r="AQ319" i="50"/>
  <c r="AQ1481" i="50"/>
  <c r="K1481" i="50"/>
  <c r="C378" i="52"/>
  <c r="C426" i="52"/>
  <c r="AV940" i="50"/>
  <c r="AV1318" i="50"/>
  <c r="K1318" i="50"/>
  <c r="O377" i="52"/>
  <c r="AV859" i="50"/>
  <c r="AQ697" i="50"/>
  <c r="K1157" i="50"/>
  <c r="AV1157" i="50"/>
  <c r="AQ292" i="50"/>
  <c r="K292" i="50"/>
  <c r="AQ428" i="50"/>
  <c r="T347" i="50"/>
  <c r="AQ130" i="50"/>
  <c r="AQ400" i="50"/>
  <c r="K1859" i="50"/>
  <c r="AV1859" i="50"/>
  <c r="AQ1400" i="50"/>
  <c r="K1400" i="50"/>
  <c r="Q303" i="46"/>
  <c r="H378" i="52"/>
  <c r="N378" i="52"/>
  <c r="Q302" i="46"/>
  <c r="Q22" i="46"/>
  <c r="BA95" i="61"/>
  <c r="AC95" i="61"/>
  <c r="Q23" i="46"/>
  <c r="V22" i="46"/>
  <c r="AK275" i="46"/>
  <c r="AK276" i="46"/>
  <c r="AV239" i="50"/>
  <c r="AV455" i="50"/>
  <c r="P168" i="57"/>
  <c r="E191" i="57"/>
  <c r="U57" i="46"/>
  <c r="V57" i="46"/>
  <c r="AK65" i="46"/>
  <c r="AK66" i="46"/>
  <c r="AQ185" i="50"/>
  <c r="AQ589" i="50"/>
  <c r="K589" i="50"/>
  <c r="T1588" i="50"/>
  <c r="T1587" i="50"/>
  <c r="T671" i="50"/>
  <c r="AQ1643" i="50"/>
  <c r="AV1994" i="50"/>
  <c r="AQ104" i="50"/>
  <c r="K104" i="50"/>
  <c r="AV158" i="50"/>
  <c r="K158" i="50"/>
  <c r="AV293" i="50"/>
  <c r="N355" i="52"/>
  <c r="N388" i="52"/>
  <c r="I558" i="52"/>
  <c r="N558" i="52"/>
  <c r="I552" i="52"/>
  <c r="I580" i="52"/>
  <c r="I584" i="52"/>
  <c r="I577" i="52"/>
  <c r="I553" i="52"/>
  <c r="I578" i="52"/>
  <c r="N578" i="52"/>
  <c r="I582" i="52"/>
  <c r="I549" i="52"/>
  <c r="AV131" i="50"/>
  <c r="AV535" i="50"/>
  <c r="AB576" i="52"/>
  <c r="AB558" i="52"/>
  <c r="AB578" i="52"/>
  <c r="AV265" i="50"/>
  <c r="AQ401" i="50"/>
  <c r="K401" i="50"/>
  <c r="AV1291" i="50"/>
  <c r="AQ1454" i="50"/>
  <c r="T1673" i="50"/>
  <c r="L402" i="52"/>
  <c r="L403" i="52"/>
  <c r="L405" i="52"/>
  <c r="L413" i="52"/>
  <c r="AJ561" i="52"/>
  <c r="AJ582" i="52"/>
  <c r="AJ579" i="52"/>
  <c r="AJ590" i="52"/>
  <c r="AJ576" i="52"/>
  <c r="AJ553" i="52"/>
  <c r="AJ558" i="52"/>
  <c r="AQ1724" i="50"/>
  <c r="L49" i="38"/>
  <c r="L6" i="50"/>
  <c r="BZ1115" i="50"/>
  <c r="L147" i="38"/>
  <c r="K148" i="38"/>
  <c r="C371" i="52"/>
  <c r="C370" i="52"/>
  <c r="AQ2020" i="50"/>
  <c r="K2020" i="50"/>
  <c r="AC433" i="52"/>
  <c r="AG433" i="52"/>
  <c r="AC403" i="52"/>
  <c r="AC417" i="52"/>
  <c r="AG417" i="52"/>
  <c r="AC405" i="52"/>
  <c r="AG405" i="52"/>
  <c r="AC434" i="52"/>
  <c r="H534" i="52"/>
  <c r="H528" i="52"/>
  <c r="H500" i="52"/>
  <c r="H536" i="52"/>
  <c r="H515" i="52"/>
  <c r="H510" i="52"/>
  <c r="H532" i="52"/>
  <c r="H512" i="52"/>
  <c r="AQ968" i="50"/>
  <c r="K968" i="50"/>
  <c r="I188" i="57"/>
  <c r="I166" i="57"/>
  <c r="I191" i="57"/>
  <c r="I164" i="57"/>
  <c r="I169" i="57"/>
  <c r="I186" i="57"/>
  <c r="I93" i="57"/>
  <c r="I165" i="57"/>
  <c r="I167" i="57"/>
  <c r="F2087" i="50"/>
  <c r="F378" i="58"/>
  <c r="F134" i="37"/>
  <c r="F372" i="46"/>
  <c r="C354" i="52"/>
  <c r="O354" i="52"/>
  <c r="O353" i="52"/>
  <c r="O363" i="52"/>
  <c r="N367" i="52"/>
  <c r="N371" i="52"/>
  <c r="N387" i="52"/>
  <c r="N384" i="52"/>
  <c r="AG407" i="52"/>
  <c r="AG427" i="52"/>
  <c r="AG442" i="52"/>
  <c r="N363" i="52"/>
  <c r="N368" i="52"/>
  <c r="O372" i="52"/>
  <c r="N376" i="52"/>
  <c r="P118" i="57"/>
  <c r="AG429" i="52"/>
  <c r="P98" i="57"/>
  <c r="N389" i="52"/>
  <c r="AG423" i="52"/>
  <c r="N430" i="52"/>
  <c r="H664" i="52"/>
  <c r="H677" i="52"/>
  <c r="H667" i="52"/>
  <c r="H660" i="52"/>
  <c r="H671" i="52"/>
  <c r="H668" i="52"/>
  <c r="H652" i="52"/>
  <c r="H655" i="52"/>
  <c r="H685" i="52"/>
  <c r="H658" i="52"/>
  <c r="AQ1372" i="50"/>
  <c r="AV1372" i="50"/>
  <c r="AD535" i="52"/>
  <c r="AD500" i="52"/>
  <c r="AD515" i="52"/>
  <c r="AD528" i="52"/>
  <c r="AD512" i="52"/>
  <c r="AD504" i="52"/>
  <c r="AD510" i="52"/>
  <c r="AD532" i="52"/>
  <c r="AD534" i="52"/>
  <c r="AV1697" i="50"/>
  <c r="K1697" i="50"/>
  <c r="AE465" i="52"/>
  <c r="AE450" i="52"/>
  <c r="AE451" i="52"/>
  <c r="AE481" i="52"/>
  <c r="AE459" i="52"/>
  <c r="AE494" i="52"/>
  <c r="AE480" i="52"/>
  <c r="AE453" i="52"/>
  <c r="AE482" i="52"/>
  <c r="H549" i="52"/>
  <c r="H590" i="52"/>
  <c r="H561" i="52"/>
  <c r="H578" i="52"/>
  <c r="J434" i="52"/>
  <c r="N434" i="52"/>
  <c r="J403" i="52"/>
  <c r="J405" i="52"/>
  <c r="J433" i="52"/>
  <c r="J402" i="52"/>
  <c r="N402" i="52"/>
  <c r="J417" i="52"/>
  <c r="J411" i="52"/>
  <c r="N411" i="52"/>
  <c r="AA553" i="52"/>
  <c r="AA578" i="52"/>
  <c r="AA583" i="52"/>
  <c r="AA582" i="52"/>
  <c r="AG582" i="52"/>
  <c r="AA580" i="52"/>
  <c r="AA552" i="52"/>
  <c r="AA563" i="52"/>
  <c r="AG563" i="52"/>
  <c r="AA579" i="52"/>
  <c r="AA548" i="52"/>
  <c r="AG545" i="52"/>
  <c r="AA555" i="52"/>
  <c r="AG555" i="52"/>
  <c r="AA577" i="52"/>
  <c r="AG577" i="52"/>
  <c r="AA558" i="52"/>
  <c r="AG558" i="52"/>
  <c r="AA547" i="52"/>
  <c r="AA561" i="52"/>
  <c r="AA584" i="52"/>
  <c r="AA546" i="52"/>
  <c r="AG546" i="52"/>
  <c r="AA576" i="52"/>
  <c r="AA560" i="52"/>
  <c r="AA590" i="52"/>
  <c r="C677" i="52"/>
  <c r="H425" i="52"/>
  <c r="H413" i="52"/>
  <c r="N413" i="52"/>
  <c r="H426" i="52"/>
  <c r="AB421" i="52"/>
  <c r="AG421" i="52"/>
  <c r="I421" i="52"/>
  <c r="I425" i="52"/>
  <c r="I426" i="52"/>
  <c r="AV1832" i="50"/>
  <c r="K1832" i="50"/>
  <c r="D434" i="52"/>
  <c r="O434" i="52"/>
  <c r="O386" i="52"/>
  <c r="G215" i="38"/>
  <c r="AE433" i="52"/>
  <c r="AE403" i="52"/>
  <c r="AE434" i="52"/>
  <c r="AE402" i="52"/>
  <c r="AG402" i="52"/>
  <c r="AE411" i="52"/>
  <c r="AG411" i="52"/>
  <c r="AE405" i="52"/>
  <c r="K512" i="52"/>
  <c r="K532" i="52"/>
  <c r="K534" i="52"/>
  <c r="K528" i="52"/>
  <c r="K531" i="52"/>
  <c r="K500" i="52"/>
  <c r="K510" i="52"/>
  <c r="K536" i="52"/>
  <c r="K515" i="52"/>
  <c r="K505" i="52"/>
  <c r="K504" i="52"/>
  <c r="K535" i="52"/>
  <c r="C583" i="52"/>
  <c r="O535" i="52"/>
  <c r="Q535" i="52"/>
  <c r="AQ1076" i="50"/>
  <c r="AQ1399" i="50"/>
  <c r="K1399" i="50"/>
  <c r="K1751" i="50"/>
  <c r="AV1751" i="50"/>
  <c r="AQ1939" i="50"/>
  <c r="K1939" i="50"/>
  <c r="AM417" i="52"/>
  <c r="AM434" i="52"/>
  <c r="AM402" i="52"/>
  <c r="AM433" i="52"/>
  <c r="AM411" i="52"/>
  <c r="AM403" i="52"/>
  <c r="L510" i="52"/>
  <c r="L515" i="52"/>
  <c r="L531" i="52"/>
  <c r="N531" i="52"/>
  <c r="L528" i="52"/>
  <c r="L505" i="52"/>
  <c r="L532" i="52"/>
  <c r="L536" i="52"/>
  <c r="N536" i="52"/>
  <c r="L534" i="52"/>
  <c r="L500" i="52"/>
  <c r="L535" i="52"/>
  <c r="L512" i="52"/>
  <c r="N512" i="52"/>
  <c r="L504" i="52"/>
  <c r="E58" i="50"/>
  <c r="E54" i="58"/>
  <c r="B364" i="52"/>
  <c r="B411" i="52"/>
  <c r="B459" i="52"/>
  <c r="B507" i="52"/>
  <c r="B555" i="52"/>
  <c r="B603" i="52"/>
  <c r="B651" i="52"/>
  <c r="D419" i="52"/>
  <c r="D467" i="52"/>
  <c r="I685" i="52"/>
  <c r="I669"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G536" i="52"/>
  <c r="AE504" i="52"/>
  <c r="AE531" i="52"/>
  <c r="AE532" i="52"/>
  <c r="C449" i="52"/>
  <c r="O449" i="52"/>
  <c r="O401" i="52"/>
  <c r="Q401" i="52"/>
  <c r="N392" i="52"/>
  <c r="AD411" i="52"/>
  <c r="AD433" i="52"/>
  <c r="AD402" i="52"/>
  <c r="AD403" i="52"/>
  <c r="AD434" i="52"/>
  <c r="AD417" i="52"/>
  <c r="N423" i="52"/>
  <c r="J531" i="52"/>
  <c r="J504" i="52"/>
  <c r="N504" i="52"/>
  <c r="J532" i="52"/>
  <c r="J510" i="52"/>
  <c r="N510" i="52"/>
  <c r="J535" i="52"/>
  <c r="J515" i="52"/>
  <c r="J534" i="52"/>
  <c r="N534" i="52"/>
  <c r="J500" i="52"/>
  <c r="J505" i="52"/>
  <c r="J512" i="52"/>
  <c r="J528" i="52"/>
  <c r="N528" i="52"/>
  <c r="J536" i="52"/>
  <c r="AV1319" i="50"/>
  <c r="K1319" i="50"/>
  <c r="AQ1589" i="50"/>
  <c r="AA528" i="52"/>
  <c r="AA536" i="52"/>
  <c r="AA512" i="52"/>
  <c r="AA500" i="52"/>
  <c r="AA504" i="52"/>
  <c r="AA532" i="52"/>
  <c r="AA515" i="52"/>
  <c r="AA510" i="52"/>
  <c r="AA534" i="52"/>
  <c r="AA531" i="52"/>
  <c r="T963"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G547" i="52"/>
  <c r="AB560" i="52"/>
  <c r="AB580" i="52"/>
  <c r="AG580" i="52"/>
  <c r="AB552" i="52"/>
  <c r="AB582" i="52"/>
  <c r="AB555" i="52"/>
  <c r="AB579" i="52"/>
  <c r="AB548" i="52"/>
  <c r="AB583" i="52"/>
  <c r="AG583" i="52"/>
  <c r="AB590" i="52"/>
  <c r="AB561" i="52"/>
  <c r="AB553" i="52"/>
  <c r="K913" i="50"/>
  <c r="AV913" i="50"/>
  <c r="N361" i="52"/>
  <c r="AV1940" i="50"/>
  <c r="K1940" i="50"/>
  <c r="AQ1183" i="50"/>
  <c r="AV1183" i="50"/>
  <c r="AQ1345" i="50"/>
  <c r="K1345" i="50"/>
  <c r="AQ1696" i="50"/>
  <c r="K1696" i="50"/>
  <c r="AQ1022" i="50"/>
  <c r="AQ2074" i="50"/>
  <c r="BC2016" i="50"/>
  <c r="BC1098" i="50"/>
  <c r="BC180" i="50"/>
  <c r="BC828" i="50"/>
  <c r="BC1341" i="50"/>
  <c r="BC1314" i="50"/>
  <c r="F353" i="52"/>
  <c r="F369" i="52"/>
  <c r="BC936" i="50"/>
  <c r="BC1449" i="50"/>
  <c r="F363" i="52"/>
  <c r="F411" i="52"/>
  <c r="F459" i="52"/>
  <c r="F507" i="52"/>
  <c r="F555" i="52"/>
  <c r="F603" i="52"/>
  <c r="F651" i="52"/>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G677" i="52"/>
  <c r="AB668" i="52"/>
  <c r="AG668" i="52"/>
  <c r="AB658" i="52"/>
  <c r="AB655" i="52"/>
  <c r="AG655" i="52"/>
  <c r="AB664" i="52"/>
  <c r="AV2047" i="50"/>
  <c r="K2047" i="50"/>
  <c r="K1669" i="50"/>
  <c r="AV1669" i="50"/>
  <c r="D432" i="52"/>
  <c r="T369" i="50"/>
  <c r="AQ967" i="50"/>
  <c r="AV967" i="50"/>
  <c r="AQ590" i="50"/>
  <c r="K1102" i="50"/>
  <c r="AV1102" i="50"/>
  <c r="AQ1264" i="50"/>
  <c r="K1264" i="50"/>
  <c r="T1721" i="50"/>
  <c r="AQ1103" i="50"/>
  <c r="AV1507" i="50"/>
  <c r="K1507" i="50"/>
  <c r="W258" i="58"/>
  <c r="K1211" i="50"/>
  <c r="AV1211" i="50"/>
  <c r="AQ778" i="50"/>
  <c r="AV994" i="50"/>
  <c r="K994" i="50"/>
  <c r="AQ1184" i="50"/>
  <c r="N354" i="52"/>
  <c r="AN452" i="52"/>
  <c r="AN486" i="52"/>
  <c r="E184" i="57"/>
  <c r="E144" i="57"/>
  <c r="K1480" i="50"/>
  <c r="AV1480" i="50"/>
  <c r="K1858" i="50"/>
  <c r="AV1858" i="50"/>
  <c r="AV941" i="50"/>
  <c r="AQ346" i="50"/>
  <c r="K346" i="50"/>
  <c r="K698" i="50"/>
  <c r="AV698" i="50"/>
  <c r="C275" i="52"/>
  <c r="N24" i="38"/>
  <c r="D437" i="52"/>
  <c r="O389" i="52"/>
  <c r="C480" i="52"/>
  <c r="AQ1912" i="50"/>
  <c r="O360" i="52"/>
  <c r="C361" i="52"/>
  <c r="C409" i="52"/>
  <c r="AQ616" i="50"/>
  <c r="K616" i="50"/>
  <c r="AQ1615" i="50"/>
  <c r="AV1615" i="50"/>
  <c r="L6" i="46"/>
  <c r="AL361" i="46"/>
  <c r="L6" i="58"/>
  <c r="BJ160" i="58"/>
  <c r="AQ833" i="50"/>
  <c r="K833" i="50"/>
  <c r="AQ617" i="50"/>
  <c r="AV617" i="50"/>
  <c r="AQ1723" i="50"/>
  <c r="A172" i="57"/>
  <c r="P195" i="57"/>
  <c r="B158" i="57"/>
  <c r="I154" i="57"/>
  <c r="D153" i="57"/>
  <c r="Y96" i="38"/>
  <c r="G2117" i="50"/>
  <c r="H2117" i="50"/>
  <c r="H95" i="62"/>
  <c r="I202" i="57"/>
  <c r="U155" i="57"/>
  <c r="D42" i="52"/>
  <c r="G645" i="52"/>
  <c r="N645" i="52"/>
  <c r="O194" i="57"/>
  <c r="G497" i="52"/>
  <c r="S182" i="57"/>
  <c r="Z627" i="52"/>
  <c r="AG627" i="52"/>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N391" i="52"/>
  <c r="N366" i="52"/>
  <c r="N357" i="52"/>
  <c r="N353" i="52"/>
  <c r="N383" i="52"/>
  <c r="AG410" i="52"/>
  <c r="AA1856" i="50"/>
  <c r="AH1856" i="50"/>
  <c r="AA653" i="52"/>
  <c r="AG653" i="52"/>
  <c r="AA669" i="52"/>
  <c r="AA661" i="52"/>
  <c r="AA665" i="52"/>
  <c r="P13" i="57"/>
  <c r="I594" i="52"/>
  <c r="I595" i="52"/>
  <c r="I597" i="52"/>
  <c r="AE595" i="52"/>
  <c r="AE594" i="52"/>
  <c r="B387" i="52"/>
  <c r="B435" i="52"/>
  <c r="B483" i="52"/>
  <c r="B531" i="52"/>
  <c r="B579" i="52"/>
  <c r="B627" i="52"/>
  <c r="B675" i="52"/>
  <c r="B434" i="52"/>
  <c r="B482" i="52"/>
  <c r="B530" i="52"/>
  <c r="B578" i="52"/>
  <c r="B626" i="52"/>
  <c r="B674" i="52"/>
  <c r="H437" i="52"/>
  <c r="N437" i="52"/>
  <c r="H424" i="52"/>
  <c r="N424" i="52"/>
  <c r="H418" i="52"/>
  <c r="N418" i="52"/>
  <c r="H420" i="52"/>
  <c r="N420" i="52"/>
  <c r="H415" i="52"/>
  <c r="N415" i="52"/>
  <c r="H412" i="52"/>
  <c r="N412" i="52"/>
  <c r="J481" i="52"/>
  <c r="J465" i="52"/>
  <c r="J482" i="52"/>
  <c r="J459" i="52"/>
  <c r="J494" i="52"/>
  <c r="J453" i="52"/>
  <c r="J450" i="52"/>
  <c r="N450" i="52"/>
  <c r="J451" i="52"/>
  <c r="B393" i="52"/>
  <c r="B394" i="52"/>
  <c r="B440" i="52"/>
  <c r="B488" i="52"/>
  <c r="B536" i="52"/>
  <c r="B584" i="52"/>
  <c r="B632" i="52"/>
  <c r="B680" i="52"/>
  <c r="AC465" i="52"/>
  <c r="AC459" i="52"/>
  <c r="AC482" i="52"/>
  <c r="AC481" i="52"/>
  <c r="AC453" i="52"/>
  <c r="AG453" i="52"/>
  <c r="AC451" i="52"/>
  <c r="AC494" i="52"/>
  <c r="AC450" i="52"/>
  <c r="K1561" i="50"/>
  <c r="AV1561" i="50"/>
  <c r="C393" i="52"/>
  <c r="O392" i="52"/>
  <c r="C440" i="52"/>
  <c r="O440" i="52"/>
  <c r="Q440" i="52"/>
  <c r="AB653" i="52"/>
  <c r="AB661" i="52"/>
  <c r="AG661" i="52"/>
  <c r="AB669" i="52"/>
  <c r="AB665" i="52"/>
  <c r="L594" i="52"/>
  <c r="L595" i="52"/>
  <c r="L481" i="52"/>
  <c r="L451" i="52"/>
  <c r="L453" i="52"/>
  <c r="L459" i="52"/>
  <c r="N459" i="52"/>
  <c r="L494" i="52"/>
  <c r="L482" i="52"/>
  <c r="L450" i="52"/>
  <c r="L465" i="52"/>
  <c r="T1996" i="50"/>
  <c r="T1997" i="50"/>
  <c r="T1992" i="50"/>
  <c r="T1991" i="50"/>
  <c r="O379" i="52"/>
  <c r="C427" i="52"/>
  <c r="AB595" i="52"/>
  <c r="AB594" i="52"/>
  <c r="AB597" i="52"/>
  <c r="AG597" i="52"/>
  <c r="AA415" i="52"/>
  <c r="AG415" i="52"/>
  <c r="AA418" i="52"/>
  <c r="AG418" i="52"/>
  <c r="AA412" i="52"/>
  <c r="AG412" i="52"/>
  <c r="AQ1588" i="50"/>
  <c r="D433" i="52"/>
  <c r="O385" i="52"/>
  <c r="K670" i="50"/>
  <c r="AV670" i="50"/>
  <c r="AQ1534" i="50"/>
  <c r="K1534" i="50"/>
  <c r="D451" i="52"/>
  <c r="D499" i="52"/>
  <c r="D547" i="52"/>
  <c r="D595" i="52"/>
  <c r="D643" i="52"/>
  <c r="AV2075" i="50"/>
  <c r="K2075" i="50"/>
  <c r="D431" i="52"/>
  <c r="O383" i="52"/>
  <c r="N410" i="52"/>
  <c r="AA494" i="52"/>
  <c r="AA467" i="52"/>
  <c r="AG467" i="52"/>
  <c r="AA451" i="52"/>
  <c r="AA453" i="52"/>
  <c r="AA481" i="52"/>
  <c r="AA450" i="52"/>
  <c r="AG450" i="52"/>
  <c r="AA482" i="52"/>
  <c r="AA459" i="52"/>
  <c r="AA465" i="52"/>
  <c r="AA595" i="52"/>
  <c r="AG593" i="52"/>
  <c r="K508" i="50"/>
  <c r="AV508" i="50"/>
  <c r="AV1886" i="50"/>
  <c r="AV509" i="50"/>
  <c r="AV643" i="50"/>
  <c r="K643" i="50"/>
  <c r="D459" i="52"/>
  <c r="O459" i="52"/>
  <c r="Q459" i="52"/>
  <c r="K374" i="50"/>
  <c r="AV374" i="50"/>
  <c r="J177" i="38"/>
  <c r="I177" i="38"/>
  <c r="G177" i="38"/>
  <c r="I413" i="52"/>
  <c r="H553" i="52"/>
  <c r="N553" i="52"/>
  <c r="H563" i="52"/>
  <c r="N563" i="52"/>
  <c r="H552" i="52"/>
  <c r="H560" i="52"/>
  <c r="N560" i="52"/>
  <c r="H546" i="52"/>
  <c r="H547" i="52"/>
  <c r="H576" i="52"/>
  <c r="N576" i="52"/>
  <c r="H583" i="52"/>
  <c r="N583" i="52"/>
  <c r="H548" i="52"/>
  <c r="N548" i="52"/>
  <c r="H584" i="52"/>
  <c r="N584" i="52"/>
  <c r="H579" i="52"/>
  <c r="N579" i="52"/>
  <c r="H580" i="52"/>
  <c r="N580" i="52"/>
  <c r="H582" i="52"/>
  <c r="H577" i="52"/>
  <c r="N577" i="52"/>
  <c r="H555" i="52"/>
  <c r="N545" i="52"/>
  <c r="H558" i="52"/>
  <c r="AQ238" i="50"/>
  <c r="Q122" i="58"/>
  <c r="F393" i="52"/>
  <c r="F441" i="52"/>
  <c r="F489" i="52"/>
  <c r="F537" i="52"/>
  <c r="F585" i="52"/>
  <c r="F633" i="52"/>
  <c r="F681" i="52"/>
  <c r="R29" i="60"/>
  <c r="Q218" i="58"/>
  <c r="H403" i="52"/>
  <c r="H441" i="52"/>
  <c r="N441" i="52"/>
  <c r="L426" i="52"/>
  <c r="L421" i="52"/>
  <c r="L425" i="52"/>
  <c r="I590" i="52"/>
  <c r="I547" i="52"/>
  <c r="I546" i="52"/>
  <c r="AQ212" i="50"/>
  <c r="J175" i="38"/>
  <c r="I175" i="38"/>
  <c r="H175" i="38"/>
  <c r="L81" i="61"/>
  <c r="AJ81" i="61"/>
  <c r="AJ94" i="61"/>
  <c r="B420" i="52"/>
  <c r="B468" i="52"/>
  <c r="B516" i="52"/>
  <c r="B564" i="52"/>
  <c r="B612" i="52"/>
  <c r="B660" i="52"/>
  <c r="B373" i="52"/>
  <c r="AA831" i="50"/>
  <c r="AH831" i="50"/>
  <c r="AA965" i="50"/>
  <c r="C373" i="52"/>
  <c r="C420" i="52"/>
  <c r="P81" i="61"/>
  <c r="P94" i="61"/>
  <c r="AN81" i="61"/>
  <c r="AN94" i="61"/>
  <c r="B36" i="52"/>
  <c r="C41" i="52"/>
  <c r="Q338" i="46"/>
  <c r="I81" i="61"/>
  <c r="I107" i="61"/>
  <c r="AG81" i="61"/>
  <c r="AG107" i="61"/>
  <c r="R28" i="60"/>
  <c r="F388" i="52"/>
  <c r="F436" i="52"/>
  <c r="F484" i="52"/>
  <c r="F532" i="52"/>
  <c r="F580" i="52"/>
  <c r="F628" i="52"/>
  <c r="F676" i="52"/>
  <c r="H484" i="52"/>
  <c r="H464" i="52"/>
  <c r="H452" i="52"/>
  <c r="H462" i="52"/>
  <c r="H480" i="52"/>
  <c r="H483" i="52"/>
  <c r="N483" i="52"/>
  <c r="X404" i="52"/>
  <c r="N519" i="52"/>
  <c r="X621" i="52"/>
  <c r="N522" i="52"/>
  <c r="N628" i="52"/>
  <c r="N672" i="52"/>
  <c r="N657" i="52"/>
  <c r="X527" i="52"/>
  <c r="N478" i="52"/>
  <c r="N513" i="52"/>
  <c r="AG578" i="52"/>
  <c r="N561" i="52"/>
  <c r="N654" i="52"/>
  <c r="B41" i="57"/>
  <c r="N605" i="52"/>
  <c r="B49" i="57"/>
  <c r="O390" i="52"/>
  <c r="N586" i="52"/>
  <c r="N417" i="52"/>
  <c r="AV1156" i="50"/>
  <c r="N526" i="52"/>
  <c r="F380" i="52"/>
  <c r="F428" i="52"/>
  <c r="F476" i="52"/>
  <c r="F524" i="52"/>
  <c r="F572" i="52"/>
  <c r="F620" i="52"/>
  <c r="F668" i="52"/>
  <c r="N472" i="52"/>
  <c r="BZ710" i="50"/>
  <c r="N659" i="52"/>
  <c r="X525" i="52"/>
  <c r="X508" i="52"/>
  <c r="X435" i="52"/>
  <c r="N622" i="52"/>
  <c r="N562" i="52"/>
  <c r="N468" i="52"/>
  <c r="X599" i="52"/>
  <c r="N568" i="52"/>
  <c r="C382" i="52"/>
  <c r="C430" i="52"/>
  <c r="N581" i="52"/>
  <c r="X624" i="52"/>
  <c r="C435" i="52"/>
  <c r="C483" i="52"/>
  <c r="C531" i="52"/>
  <c r="C579" i="52"/>
  <c r="N566" i="52"/>
  <c r="X619" i="52"/>
  <c r="N501" i="52"/>
  <c r="N416" i="52"/>
  <c r="N530" i="52"/>
  <c r="G205" i="38"/>
  <c r="N673" i="52"/>
  <c r="AV292" i="50"/>
  <c r="AV1426" i="50"/>
  <c r="AV2020" i="50"/>
  <c r="X626" i="52"/>
  <c r="AV1642" i="50"/>
  <c r="N432" i="52"/>
  <c r="X432" i="52"/>
  <c r="N460" i="52"/>
  <c r="AV1481" i="50"/>
  <c r="AG552" i="52"/>
  <c r="AV1670" i="50"/>
  <c r="Q376" i="52"/>
  <c r="X615" i="52"/>
  <c r="F362" i="52"/>
  <c r="F410" i="52"/>
  <c r="F458" i="52"/>
  <c r="F506" i="52"/>
  <c r="F554" i="52"/>
  <c r="F602" i="52"/>
  <c r="F650" i="52"/>
  <c r="AV211" i="50"/>
  <c r="N455" i="52"/>
  <c r="X567" i="52"/>
  <c r="N567" i="52"/>
  <c r="N670" i="52"/>
  <c r="X670" i="52"/>
  <c r="X609" i="52"/>
  <c r="N609" i="52"/>
  <c r="X674" i="52"/>
  <c r="N674" i="52"/>
  <c r="N623" i="52"/>
  <c r="N463" i="52"/>
  <c r="N574" i="52"/>
  <c r="X574" i="52"/>
  <c r="X678" i="52"/>
  <c r="N678" i="52"/>
  <c r="X498" i="52"/>
  <c r="N498" i="52"/>
  <c r="X518" i="52"/>
  <c r="N518" i="52"/>
  <c r="N603" i="52"/>
  <c r="N632" i="52"/>
  <c r="X632" i="52"/>
  <c r="N608" i="52"/>
  <c r="X608" i="52"/>
  <c r="N474" i="52"/>
  <c r="X474" i="52"/>
  <c r="X529" i="52"/>
  <c r="X516" i="52"/>
  <c r="N516" i="52"/>
  <c r="X651" i="52"/>
  <c r="N651" i="52"/>
  <c r="N573" i="52"/>
  <c r="X573" i="52"/>
  <c r="X439" i="52"/>
  <c r="X604" i="52"/>
  <c r="N604" i="52"/>
  <c r="N502" i="52"/>
  <c r="N408" i="52"/>
  <c r="X408" i="52"/>
  <c r="AV1831" i="50"/>
  <c r="X616" i="52"/>
  <c r="N630" i="52"/>
  <c r="X630" i="52"/>
  <c r="X679" i="52"/>
  <c r="N679" i="52"/>
  <c r="X570" i="52"/>
  <c r="N647" i="52"/>
  <c r="AV1804" i="50"/>
  <c r="N476" i="52"/>
  <c r="X476" i="52"/>
  <c r="N458" i="52"/>
  <c r="X569" i="52"/>
  <c r="N569" i="52"/>
  <c r="N571" i="52"/>
  <c r="N466" i="52"/>
  <c r="X414" i="52"/>
  <c r="N414" i="52"/>
  <c r="X676" i="52"/>
  <c r="N676" i="52"/>
  <c r="X506" i="52"/>
  <c r="X662" i="52"/>
  <c r="N662" i="52"/>
  <c r="F372" i="52"/>
  <c r="F420" i="52"/>
  <c r="F468" i="52"/>
  <c r="F516" i="52"/>
  <c r="F564" i="52"/>
  <c r="F612" i="52"/>
  <c r="F660" i="52"/>
  <c r="F379" i="52"/>
  <c r="F427" i="52"/>
  <c r="F475" i="52"/>
  <c r="F523" i="52"/>
  <c r="F571" i="52"/>
  <c r="F619" i="52"/>
  <c r="F667" i="52"/>
  <c r="F389" i="52"/>
  <c r="F437" i="52"/>
  <c r="F485" i="52"/>
  <c r="F533" i="52"/>
  <c r="F581" i="52"/>
  <c r="F629" i="52"/>
  <c r="F677" i="52"/>
  <c r="F359" i="52"/>
  <c r="F407" i="52"/>
  <c r="F455" i="52"/>
  <c r="F503" i="52"/>
  <c r="F551" i="52"/>
  <c r="F599" i="52"/>
  <c r="F647" i="52"/>
  <c r="F382" i="52"/>
  <c r="F430" i="52"/>
  <c r="F478" i="52"/>
  <c r="F526" i="52"/>
  <c r="F574" i="52"/>
  <c r="F622" i="52"/>
  <c r="F670" i="52"/>
  <c r="N475" i="52"/>
  <c r="N607" i="52"/>
  <c r="N436" i="52"/>
  <c r="X436" i="52"/>
  <c r="N641" i="52"/>
  <c r="X509" i="52"/>
  <c r="N509" i="52"/>
  <c r="X681" i="52"/>
  <c r="N681" i="52"/>
  <c r="N461" i="52"/>
  <c r="X461" i="52"/>
  <c r="N601" i="52"/>
  <c r="C552" i="52"/>
  <c r="O552" i="52"/>
  <c r="Q552" i="52"/>
  <c r="N614" i="52"/>
  <c r="X614" i="52"/>
  <c r="N656" i="52"/>
  <c r="X656" i="52"/>
  <c r="H467" i="52"/>
  <c r="H486" i="52"/>
  <c r="X650" i="52"/>
  <c r="N650" i="52"/>
  <c r="N612" i="52"/>
  <c r="F297" i="52"/>
  <c r="X572" i="52"/>
  <c r="N520" i="52"/>
  <c r="X565" i="52"/>
  <c r="N565" i="52"/>
  <c r="X585" i="52"/>
  <c r="N585" i="52"/>
  <c r="X649" i="52"/>
  <c r="N649" i="52"/>
  <c r="N602" i="52"/>
  <c r="X602" i="52"/>
  <c r="N533" i="52"/>
  <c r="X533" i="52"/>
  <c r="X629" i="52"/>
  <c r="X680" i="52"/>
  <c r="N680" i="52"/>
  <c r="AV184" i="50"/>
  <c r="X538" i="52"/>
  <c r="N490" i="52"/>
  <c r="X490" i="52"/>
  <c r="X469" i="52"/>
  <c r="N469" i="52"/>
  <c r="N642" i="52"/>
  <c r="X642" i="52"/>
  <c r="X643" i="52"/>
  <c r="X440" i="52"/>
  <c r="N564" i="52"/>
  <c r="X564" i="52"/>
  <c r="X627" i="52"/>
  <c r="N627" i="52"/>
  <c r="F383" i="52"/>
  <c r="F431" i="52"/>
  <c r="F479" i="52"/>
  <c r="F527" i="52"/>
  <c r="F575" i="52"/>
  <c r="F623" i="52"/>
  <c r="F671" i="52"/>
  <c r="X454" i="52"/>
  <c r="N606" i="52"/>
  <c r="X477" i="52"/>
  <c r="N550" i="52"/>
  <c r="X550" i="52"/>
  <c r="C484" i="52"/>
  <c r="C532" i="52"/>
  <c r="E286" i="52"/>
  <c r="B45" i="57"/>
  <c r="C476" i="52"/>
  <c r="O428" i="52"/>
  <c r="Q428" i="52"/>
  <c r="B425" i="52"/>
  <c r="B473" i="52"/>
  <c r="B521" i="52"/>
  <c r="B569" i="52"/>
  <c r="B617" i="52"/>
  <c r="B665" i="52"/>
  <c r="B474" i="52"/>
  <c r="B522" i="52"/>
  <c r="B570" i="52"/>
  <c r="B618" i="52"/>
  <c r="B666" i="52"/>
  <c r="AG652" i="52"/>
  <c r="N555" i="52"/>
  <c r="N433" i="52"/>
  <c r="N403" i="52"/>
  <c r="N405" i="52"/>
  <c r="AG576" i="52"/>
  <c r="C355" i="52"/>
  <c r="O355" i="52"/>
  <c r="O411" i="52"/>
  <c r="Q411" i="52"/>
  <c r="C402" i="52"/>
  <c r="AG584" i="52"/>
  <c r="N582" i="52"/>
  <c r="AV346" i="50"/>
  <c r="AV1750" i="50"/>
  <c r="AV968" i="50"/>
  <c r="N547" i="52"/>
  <c r="AV1346" i="50"/>
  <c r="AV752" i="50"/>
  <c r="AV914" i="50"/>
  <c r="AV1400" i="50"/>
  <c r="AL127" i="46"/>
  <c r="AV401" i="50"/>
  <c r="B28" i="57"/>
  <c r="Q363" i="52"/>
  <c r="AL170" i="46"/>
  <c r="AL171" i="46"/>
  <c r="AL174" i="46"/>
  <c r="AL176" i="46"/>
  <c r="Q1388" i="50"/>
  <c r="Q1386" i="50"/>
  <c r="AV616" i="50"/>
  <c r="AV1696" i="50"/>
  <c r="AV589" i="50"/>
  <c r="AV1939" i="50"/>
  <c r="AG434" i="52"/>
  <c r="N549" i="52"/>
  <c r="O473" i="52"/>
  <c r="Q473" i="52"/>
  <c r="C521" i="52"/>
  <c r="AV1534" i="50"/>
  <c r="AG594" i="52"/>
  <c r="AG548" i="52"/>
  <c r="Q353" i="52"/>
  <c r="B37" i="57"/>
  <c r="Q372" i="52"/>
  <c r="G201" i="38"/>
  <c r="E283" i="52"/>
  <c r="AV104" i="50"/>
  <c r="AV1399" i="50"/>
  <c r="AV77" i="50"/>
  <c r="AG553" i="52"/>
  <c r="AB156" i="38"/>
  <c r="AB157" i="38"/>
  <c r="AB158" i="38"/>
  <c r="AB159" i="38"/>
  <c r="AB160" i="38"/>
  <c r="AB161" i="38"/>
  <c r="AB162" i="38"/>
  <c r="AB163" i="38"/>
  <c r="AB164" i="38"/>
  <c r="AB165" i="38"/>
  <c r="BZ1763" i="50"/>
  <c r="BZ1385" i="50"/>
  <c r="K1615" i="50"/>
  <c r="N426" i="52"/>
  <c r="AG561" i="52"/>
  <c r="K617" i="50"/>
  <c r="N482" i="52"/>
  <c r="B51" i="57"/>
  <c r="E297" i="52"/>
  <c r="Q386" i="52"/>
  <c r="AV833" i="50"/>
  <c r="B32" i="57"/>
  <c r="Q367" i="52"/>
  <c r="O368" i="52"/>
  <c r="G197" i="38"/>
  <c r="C416" i="52"/>
  <c r="C464" i="52"/>
  <c r="K590" i="50"/>
  <c r="AV590" i="50"/>
  <c r="Q434" i="52"/>
  <c r="K1076" i="50"/>
  <c r="AV1076" i="50"/>
  <c r="K1022" i="50"/>
  <c r="AV1022" i="50"/>
  <c r="N535" i="52"/>
  <c r="AE456" i="52"/>
  <c r="AE483" i="52"/>
  <c r="AE452" i="52"/>
  <c r="AE487" i="52"/>
  <c r="AE488" i="52"/>
  <c r="AE467" i="52"/>
  <c r="AE462" i="52"/>
  <c r="AE457" i="52"/>
  <c r="AE486" i="52"/>
  <c r="AE484" i="52"/>
  <c r="G218" i="38"/>
  <c r="B54" i="57"/>
  <c r="Q389" i="52"/>
  <c r="E279" i="52"/>
  <c r="E281" i="52"/>
  <c r="AV1264" i="50"/>
  <c r="AV1345" i="50"/>
  <c r="H653" i="52"/>
  <c r="H661" i="52"/>
  <c r="AA663" i="52"/>
  <c r="AG663" i="52"/>
  <c r="H663" i="52"/>
  <c r="H669" i="52"/>
  <c r="H665" i="52"/>
  <c r="H666" i="52"/>
  <c r="D485" i="52"/>
  <c r="O437" i="52"/>
  <c r="Q437" i="52"/>
  <c r="Q354" i="52"/>
  <c r="B19" i="57"/>
  <c r="G183" i="38"/>
  <c r="I653" i="52"/>
  <c r="X497" i="52"/>
  <c r="N497" i="52"/>
  <c r="BJ154" i="58"/>
  <c r="K1183" i="50"/>
  <c r="D515" i="52"/>
  <c r="D563" i="52"/>
  <c r="D611" i="52"/>
  <c r="D659" i="52"/>
  <c r="N511" i="52"/>
  <c r="X511" i="52"/>
  <c r="X645" i="52"/>
  <c r="AL6" i="46"/>
  <c r="AL135" i="46"/>
  <c r="AL337" i="46"/>
  <c r="AL81" i="46"/>
  <c r="AL82" i="46"/>
  <c r="AL83" i="46"/>
  <c r="AL84" i="46"/>
  <c r="S84" i="46"/>
  <c r="AL22" i="46"/>
  <c r="AL275" i="46"/>
  <c r="AL276" i="46"/>
  <c r="AL279" i="46"/>
  <c r="AL281" i="46"/>
  <c r="K8" i="46"/>
  <c r="AL232" i="46"/>
  <c r="AL221" i="46"/>
  <c r="AL222" i="46"/>
  <c r="AL223" i="46"/>
  <c r="AL224" i="46"/>
  <c r="S224" i="46"/>
  <c r="AL291" i="46"/>
  <c r="AL292" i="46"/>
  <c r="AL293" i="46"/>
  <c r="AL294" i="46"/>
  <c r="S294" i="46"/>
  <c r="AL100" i="46"/>
  <c r="AL240" i="46"/>
  <c r="AL65" i="46"/>
  <c r="AL60" i="46"/>
  <c r="AL61" i="46"/>
  <c r="AL46" i="46"/>
  <c r="AL47" i="46"/>
  <c r="AL48" i="46"/>
  <c r="AL49" i="46"/>
  <c r="S49" i="46"/>
  <c r="AL197" i="46"/>
  <c r="F417" i="52"/>
  <c r="F465" i="52"/>
  <c r="F513" i="52"/>
  <c r="F561" i="52"/>
  <c r="F609" i="52"/>
  <c r="F657" i="52"/>
  <c r="F357" i="52"/>
  <c r="F405" i="52"/>
  <c r="F453" i="52"/>
  <c r="F501" i="52"/>
  <c r="F549" i="52"/>
  <c r="F597" i="52"/>
  <c r="F645" i="52"/>
  <c r="F385" i="52"/>
  <c r="F433" i="52"/>
  <c r="F481" i="52"/>
  <c r="F529" i="52"/>
  <c r="F577" i="52"/>
  <c r="F625" i="52"/>
  <c r="F673" i="52"/>
  <c r="F401" i="52"/>
  <c r="F449" i="52"/>
  <c r="F497" i="52"/>
  <c r="F545" i="52"/>
  <c r="F593" i="52"/>
  <c r="F641" i="52"/>
  <c r="F355" i="52"/>
  <c r="F403" i="52"/>
  <c r="F451" i="52"/>
  <c r="F499" i="52"/>
  <c r="F547" i="52"/>
  <c r="F595" i="52"/>
  <c r="F643" i="52"/>
  <c r="F354" i="52"/>
  <c r="F402" i="52"/>
  <c r="F450" i="52"/>
  <c r="F498" i="52"/>
  <c r="F546" i="52"/>
  <c r="F594" i="52"/>
  <c r="F642" i="52"/>
  <c r="F386" i="52"/>
  <c r="F434" i="52"/>
  <c r="F482" i="52"/>
  <c r="F530" i="52"/>
  <c r="F578" i="52"/>
  <c r="F626" i="52"/>
  <c r="F674" i="52"/>
  <c r="N503" i="52"/>
  <c r="X503" i="52"/>
  <c r="X598" i="52"/>
  <c r="N598" i="52"/>
  <c r="AG579" i="52"/>
  <c r="N451" i="52"/>
  <c r="C497" i="52"/>
  <c r="Q449" i="52"/>
  <c r="AG560" i="52"/>
  <c r="C362" i="52"/>
  <c r="O362" i="52"/>
  <c r="C410" i="52"/>
  <c r="O361" i="52"/>
  <c r="Q361" i="52"/>
  <c r="C528" i="52"/>
  <c r="N500" i="52"/>
  <c r="O382" i="52"/>
  <c r="Q382" i="52"/>
  <c r="K1184" i="50"/>
  <c r="K967" i="50"/>
  <c r="K1372" i="50"/>
  <c r="N425" i="52"/>
  <c r="AV1184" i="50"/>
  <c r="N532" i="52"/>
  <c r="O583" i="52"/>
  <c r="Q583" i="52"/>
  <c r="C631" i="52"/>
  <c r="AH1884" i="50"/>
  <c r="N515" i="52"/>
  <c r="L486" i="52"/>
  <c r="N486" i="52"/>
  <c r="L488" i="52"/>
  <c r="L464" i="52"/>
  <c r="L452" i="52"/>
  <c r="N452" i="52"/>
  <c r="L456" i="52"/>
  <c r="L467" i="52"/>
  <c r="L483" i="52"/>
  <c r="L480" i="52"/>
  <c r="L462" i="52"/>
  <c r="N462" i="52"/>
  <c r="L484" i="52"/>
  <c r="L487" i="52"/>
  <c r="L457" i="52"/>
  <c r="C394" i="52"/>
  <c r="O394" i="52"/>
  <c r="C441" i="52"/>
  <c r="C489" i="52"/>
  <c r="O393" i="52"/>
  <c r="AG665" i="52"/>
  <c r="AA488" i="52"/>
  <c r="AA480" i="52"/>
  <c r="AG480" i="52"/>
  <c r="AA464" i="52"/>
  <c r="AA487" i="52"/>
  <c r="N453" i="52"/>
  <c r="AG669" i="52"/>
  <c r="C468" i="52"/>
  <c r="O468" i="52"/>
  <c r="Q468" i="52"/>
  <c r="O420" i="52"/>
  <c r="Q420" i="52"/>
  <c r="G212" i="38"/>
  <c r="E290" i="52"/>
  <c r="E289" i="52"/>
  <c r="Q383" i="52"/>
  <c r="B48" i="57"/>
  <c r="J484" i="52"/>
  <c r="J486" i="52"/>
  <c r="J467" i="52"/>
  <c r="J487" i="52"/>
  <c r="J488" i="52"/>
  <c r="J457" i="52"/>
  <c r="J452" i="52"/>
  <c r="J483" i="52"/>
  <c r="J456" i="52"/>
  <c r="N456" i="52"/>
  <c r="J462" i="52"/>
  <c r="J464" i="52"/>
  <c r="N464" i="52"/>
  <c r="J480" i="52"/>
  <c r="N481" i="52"/>
  <c r="D507" i="52"/>
  <c r="O507" i="52"/>
  <c r="Q507" i="52"/>
  <c r="O431" i="52"/>
  <c r="Q431" i="52"/>
  <c r="D479" i="52"/>
  <c r="O479" i="52"/>
  <c r="AC483" i="52"/>
  <c r="AC452" i="52"/>
  <c r="AC488" i="52"/>
  <c r="AC480" i="52"/>
  <c r="AC456" i="52"/>
  <c r="AC484" i="52"/>
  <c r="AC487" i="52"/>
  <c r="AG487" i="52"/>
  <c r="AC486" i="52"/>
  <c r="AC457" i="52"/>
  <c r="AC462" i="52"/>
  <c r="AC467" i="52"/>
  <c r="AH615" i="50"/>
  <c r="AG451" i="52"/>
  <c r="B374" i="52"/>
  <c r="B421" i="52"/>
  <c r="B469" i="52"/>
  <c r="B517" i="52"/>
  <c r="B565" i="52"/>
  <c r="B613" i="52"/>
  <c r="B661" i="52"/>
  <c r="AG481" i="52"/>
  <c r="AG482" i="52"/>
  <c r="AG459" i="52"/>
  <c r="AG465" i="52"/>
  <c r="C250" i="58"/>
  <c r="C282" i="58"/>
  <c r="C314" i="58"/>
  <c r="C346" i="58"/>
  <c r="B442" i="52"/>
  <c r="B490" i="52"/>
  <c r="B538" i="52"/>
  <c r="B586" i="52"/>
  <c r="B634" i="52"/>
  <c r="B682" i="52"/>
  <c r="B441" i="52"/>
  <c r="B489" i="52"/>
  <c r="B537" i="52"/>
  <c r="B585" i="52"/>
  <c r="B633" i="52"/>
  <c r="B681" i="52"/>
  <c r="A264" i="52"/>
  <c r="E295" i="52"/>
  <c r="Q385" i="52"/>
  <c r="G214" i="38"/>
  <c r="B50" i="57"/>
  <c r="E285" i="52"/>
  <c r="Q379" i="52"/>
  <c r="G208" i="38"/>
  <c r="E287" i="52"/>
  <c r="B44" i="57"/>
  <c r="C488" i="52"/>
  <c r="C536" i="52"/>
  <c r="C421" i="52"/>
  <c r="O373" i="52"/>
  <c r="G202" i="38"/>
  <c r="Q373" i="52"/>
  <c r="C374" i="52"/>
  <c r="D481" i="52"/>
  <c r="O481" i="52"/>
  <c r="Q481" i="52"/>
  <c r="O433" i="52"/>
  <c r="Q433" i="52"/>
  <c r="B57" i="57"/>
  <c r="Q392" i="52"/>
  <c r="G221" i="38"/>
  <c r="E280" i="52"/>
  <c r="G219" i="38"/>
  <c r="F279" i="52"/>
  <c r="O484" i="52"/>
  <c r="Q484" i="52"/>
  <c r="O435" i="52"/>
  <c r="Q435" i="52"/>
  <c r="F277" i="52"/>
  <c r="Q368" i="52"/>
  <c r="C450" i="52"/>
  <c r="C498" i="52"/>
  <c r="C546" i="52"/>
  <c r="C594" i="52"/>
  <c r="C642" i="52"/>
  <c r="C357" i="52"/>
  <c r="O357" i="52"/>
  <c r="C356" i="52"/>
  <c r="C404" i="52"/>
  <c r="O356" i="52"/>
  <c r="C403" i="52"/>
  <c r="C451" i="52"/>
  <c r="C524" i="52"/>
  <c r="O524" i="52"/>
  <c r="Q524" i="52"/>
  <c r="O476" i="52"/>
  <c r="Q476" i="52"/>
  <c r="B20" i="57"/>
  <c r="G184" i="38"/>
  <c r="Q355" i="52"/>
  <c r="O631" i="52"/>
  <c r="Q631" i="52"/>
  <c r="C679" i="52"/>
  <c r="O679" i="52"/>
  <c r="Q679" i="52"/>
  <c r="E282" i="52"/>
  <c r="F275" i="52"/>
  <c r="B26" i="57"/>
  <c r="G190" i="38"/>
  <c r="C478" i="52"/>
  <c r="C526" i="52"/>
  <c r="D533" i="52"/>
  <c r="O533" i="52"/>
  <c r="Q533" i="52"/>
  <c r="O485" i="52"/>
  <c r="Q485" i="52"/>
  <c r="C457" i="52"/>
  <c r="C505" i="52"/>
  <c r="O409" i="52"/>
  <c r="Q409" i="52"/>
  <c r="D555" i="52"/>
  <c r="D603" i="52"/>
  <c r="O441" i="52"/>
  <c r="Q441" i="52"/>
  <c r="C512" i="52"/>
  <c r="O464" i="52"/>
  <c r="Q464" i="52"/>
  <c r="Q479" i="52"/>
  <c r="D527" i="52"/>
  <c r="C516" i="52"/>
  <c r="C564" i="52"/>
  <c r="O531" i="52"/>
  <c r="Q531" i="52"/>
  <c r="F283" i="52"/>
  <c r="B38" i="57"/>
  <c r="D529" i="52"/>
  <c r="D577" i="52"/>
  <c r="O577" i="52"/>
  <c r="Q577" i="52"/>
  <c r="C358" i="52"/>
  <c r="O403" i="52"/>
  <c r="Q403" i="52"/>
  <c r="O457" i="52"/>
  <c r="Q457" i="52"/>
  <c r="D581" i="52"/>
  <c r="O529" i="52"/>
  <c r="Q529" i="52"/>
  <c r="G110" i="62"/>
  <c r="AT83" i="61"/>
  <c r="D83" i="61"/>
  <c r="H384" i="46"/>
  <c r="H154" i="62"/>
  <c r="G154" i="62"/>
  <c r="U95" i="61"/>
  <c r="D95" i="61"/>
  <c r="H388" i="46"/>
  <c r="H158" i="62"/>
  <c r="G157" i="62"/>
  <c r="H387" i="46"/>
  <c r="H157" i="62"/>
  <c r="AD95" i="61"/>
  <c r="W95" i="61"/>
  <c r="AF95" i="61"/>
  <c r="AX95" i="61"/>
  <c r="AQ82" i="61"/>
  <c r="S95" i="61"/>
  <c r="V95" i="61"/>
  <c r="E95" i="61"/>
  <c r="AY95" i="61"/>
  <c r="T95" i="61"/>
  <c r="AV95" i="61"/>
  <c r="R95" i="61"/>
  <c r="Z95" i="61"/>
  <c r="Y95" i="61"/>
  <c r="AA95" i="61"/>
  <c r="X95" i="61"/>
  <c r="AB95" i="61"/>
  <c r="AE95" i="61"/>
  <c r="AW95" i="61"/>
  <c r="G156" i="62"/>
  <c r="H386" i="46"/>
  <c r="H156" i="62"/>
  <c r="AI82" i="61"/>
  <c r="AS83" i="61"/>
  <c r="AN83" i="61"/>
  <c r="H383" i="46"/>
  <c r="H153" i="62"/>
  <c r="H381" i="46"/>
  <c r="H151" i="62"/>
  <c r="H382" i="46"/>
  <c r="H152" i="62"/>
  <c r="G152" i="62"/>
  <c r="I184" i="38"/>
  <c r="I182" i="38"/>
  <c r="I183" i="38"/>
  <c r="H149" i="62"/>
  <c r="H2105" i="50"/>
  <c r="H83" i="62"/>
  <c r="AJ84" i="61"/>
  <c r="AP84" i="61"/>
  <c r="W96" i="61"/>
  <c r="Y96" i="61"/>
  <c r="AX96" i="61"/>
  <c r="AC96" i="61"/>
  <c r="U96" i="61"/>
  <c r="AB96" i="61"/>
  <c r="S96" i="61"/>
  <c r="AW96" i="61"/>
  <c r="X96" i="61"/>
  <c r="T96" i="61"/>
  <c r="AV96" i="61"/>
  <c r="AA96" i="61"/>
  <c r="AU96" i="61"/>
  <c r="D96" i="61"/>
  <c r="AE96" i="61"/>
  <c r="AY96" i="61"/>
  <c r="AF96" i="61"/>
  <c r="AD96" i="61"/>
  <c r="V96" i="61"/>
  <c r="Z96" i="61"/>
  <c r="R96" i="61"/>
  <c r="E96" i="61"/>
  <c r="C197" i="46"/>
  <c r="C232" i="46"/>
  <c r="C267" i="46"/>
  <c r="C302" i="46"/>
  <c r="C337" i="46"/>
  <c r="BA99" i="61"/>
  <c r="T99" i="61"/>
  <c r="AU95" i="61"/>
  <c r="Y99" i="61"/>
  <c r="F84" i="61"/>
  <c r="G84" i="61"/>
  <c r="M147" i="58"/>
  <c r="W128" i="58"/>
  <c r="M128" i="58"/>
  <c r="AR82" i="61"/>
  <c r="T1668" i="50"/>
  <c r="K1655" i="50"/>
  <c r="BC1667" i="50"/>
  <c r="T1656" i="50"/>
  <c r="T1670" i="50"/>
  <c r="AM84" i="61"/>
  <c r="AK84" i="61"/>
  <c r="AO84" i="61"/>
  <c r="T344" i="50"/>
  <c r="T350" i="50"/>
  <c r="T342" i="50"/>
  <c r="T693" i="50"/>
  <c r="T696" i="50"/>
  <c r="T997" i="50"/>
  <c r="T1051" i="50"/>
  <c r="T1052" i="50"/>
  <c r="T1049" i="50"/>
  <c r="T1050" i="50"/>
  <c r="T1044" i="50"/>
  <c r="T1047" i="50"/>
  <c r="W359" i="58"/>
  <c r="T1158" i="50"/>
  <c r="T1692" i="50"/>
  <c r="K1682" i="50"/>
  <c r="T1429" i="50"/>
  <c r="T1592" i="50"/>
  <c r="T1575" i="50"/>
  <c r="T1590" i="50"/>
  <c r="T1589" i="50"/>
  <c r="T1619" i="50"/>
  <c r="G105" i="62"/>
  <c r="K1304" i="50"/>
  <c r="T1318" i="50"/>
  <c r="T234" i="50"/>
  <c r="T225" i="50"/>
  <c r="Y234" i="50"/>
  <c r="T242" i="50"/>
  <c r="T236" i="50"/>
  <c r="T240" i="50"/>
  <c r="T1073" i="50"/>
  <c r="T1079" i="50"/>
  <c r="V1262" i="50"/>
  <c r="V1263" i="50"/>
  <c r="V1264" i="50"/>
  <c r="V1265" i="50"/>
  <c r="V1266" i="50"/>
  <c r="V1267" i="50"/>
  <c r="M275" i="58"/>
  <c r="W261" i="58"/>
  <c r="I261" i="58"/>
  <c r="BE1399" i="50"/>
  <c r="BE1397" i="50"/>
  <c r="T1386" i="50"/>
  <c r="Y1401" i="50"/>
  <c r="AY1401" i="50"/>
  <c r="T1403" i="50"/>
  <c r="T1400" i="50"/>
  <c r="V803" i="50"/>
  <c r="V804" i="50"/>
  <c r="V805" i="50"/>
  <c r="V806" i="50"/>
  <c r="V807" i="50"/>
  <c r="V808" i="50"/>
  <c r="V809" i="50"/>
  <c r="T1698" i="50"/>
  <c r="V1748" i="50"/>
  <c r="V1749" i="50"/>
  <c r="V1750" i="50"/>
  <c r="V1751" i="50"/>
  <c r="V1752" i="50"/>
  <c r="V1753" i="50"/>
  <c r="V1754" i="50"/>
  <c r="V1829" i="50"/>
  <c r="V1830" i="50"/>
  <c r="V1831" i="50"/>
  <c r="V1832" i="50"/>
  <c r="V1833" i="50"/>
  <c r="V1834" i="50"/>
  <c r="V1835" i="50"/>
  <c r="T360" i="50"/>
  <c r="V776" i="50"/>
  <c r="V777" i="50"/>
  <c r="V778" i="50"/>
  <c r="V779" i="50"/>
  <c r="V780" i="50"/>
  <c r="V781" i="50"/>
  <c r="V1459" i="50"/>
  <c r="T269" i="50"/>
  <c r="V298" i="50"/>
  <c r="K305" i="50"/>
  <c r="BE317" i="50"/>
  <c r="H2120" i="50"/>
  <c r="H98" i="62"/>
  <c r="G93" i="62"/>
  <c r="H2115" i="50"/>
  <c r="H93" i="62"/>
  <c r="T674" i="50"/>
  <c r="V730" i="50"/>
  <c r="V723" i="50"/>
  <c r="V724" i="50"/>
  <c r="V725" i="50"/>
  <c r="V726" i="50"/>
  <c r="V727" i="50"/>
  <c r="T673" i="50"/>
  <c r="V695" i="50"/>
  <c r="V696" i="50"/>
  <c r="V697" i="50"/>
  <c r="V698" i="50"/>
  <c r="V699" i="50"/>
  <c r="V700" i="50"/>
  <c r="V938" i="50"/>
  <c r="V939" i="50"/>
  <c r="V940" i="50"/>
  <c r="V941" i="50"/>
  <c r="V942" i="50"/>
  <c r="V943" i="50"/>
  <c r="V649" i="50"/>
  <c r="V641" i="50"/>
  <c r="V642" i="50"/>
  <c r="V643" i="50"/>
  <c r="V644" i="50"/>
  <c r="V645" i="50"/>
  <c r="V646" i="50"/>
  <c r="V647" i="50"/>
  <c r="V1424" i="50"/>
  <c r="V1425" i="50"/>
  <c r="V1426" i="50"/>
  <c r="V1427" i="50"/>
  <c r="V1428" i="50"/>
  <c r="V1429" i="50"/>
  <c r="V1532" i="50"/>
  <c r="V1533" i="50"/>
  <c r="V1534" i="50"/>
  <c r="V1535" i="50"/>
  <c r="V1536" i="50"/>
  <c r="V1537" i="50"/>
  <c r="T1208" i="50"/>
  <c r="AG84" i="61"/>
  <c r="W198" i="58"/>
  <c r="W292" i="58"/>
  <c r="R292" i="58"/>
  <c r="T263" i="50"/>
  <c r="T323" i="50"/>
  <c r="T805" i="50"/>
  <c r="T940" i="50"/>
  <c r="T939" i="50"/>
  <c r="T943" i="50"/>
  <c r="T1401" i="50"/>
  <c r="T1402" i="50"/>
  <c r="T1781" i="50"/>
  <c r="W256" i="58"/>
  <c r="W263" i="58"/>
  <c r="I263" i="58"/>
  <c r="R256" i="58"/>
  <c r="R261" i="58"/>
  <c r="R262" i="58"/>
  <c r="U251" i="58"/>
  <c r="T1314" i="50"/>
  <c r="T1305" i="50"/>
  <c r="Y1314" i="50"/>
  <c r="T1322" i="50"/>
  <c r="K1925" i="50"/>
  <c r="T1935" i="50"/>
  <c r="T1943" i="50"/>
  <c r="T1939" i="50"/>
  <c r="T1937" i="50"/>
  <c r="T1926" i="50"/>
  <c r="T666" i="50"/>
  <c r="T672" i="50"/>
  <c r="T657" i="50"/>
  <c r="T779" i="50"/>
  <c r="T669" i="50"/>
  <c r="T966" i="50"/>
  <c r="T1424" i="50"/>
  <c r="T1430" i="50"/>
  <c r="T1428" i="50"/>
  <c r="T587" i="50"/>
  <c r="T591" i="50"/>
  <c r="T590" i="50"/>
  <c r="T792" i="50"/>
  <c r="Y804" i="50"/>
  <c r="Y808" i="50"/>
  <c r="T809" i="50"/>
  <c r="T803" i="50"/>
  <c r="T806" i="50"/>
  <c r="T938" i="50"/>
  <c r="T1035" i="50"/>
  <c r="T1076" i="50"/>
  <c r="T1075" i="50"/>
  <c r="K1061" i="50"/>
  <c r="Q1071" i="50"/>
  <c r="T1077" i="50"/>
  <c r="T1062" i="50"/>
  <c r="Y1073" i="50"/>
  <c r="Y1076" i="50"/>
  <c r="AY1076" i="50"/>
  <c r="T265" i="50"/>
  <c r="T751" i="50"/>
  <c r="T749" i="50"/>
  <c r="T1397" i="50"/>
  <c r="T1398" i="50"/>
  <c r="T723" i="50"/>
  <c r="T720" i="50"/>
  <c r="T722" i="50"/>
  <c r="T728" i="50"/>
  <c r="AL205" i="46"/>
  <c r="AL362" i="46"/>
  <c r="AL363" i="46"/>
  <c r="AL364" i="46"/>
  <c r="S364" i="46"/>
  <c r="AL116" i="46"/>
  <c r="AL117" i="46"/>
  <c r="AL118" i="46"/>
  <c r="AL119" i="46"/>
  <c r="S119" i="46"/>
  <c r="AL92" i="46"/>
  <c r="AL302" i="46"/>
  <c r="AL345" i="46"/>
  <c r="AL267" i="46"/>
  <c r="AL152" i="46"/>
  <c r="AL153" i="46"/>
  <c r="AL154" i="46"/>
  <c r="S154" i="46"/>
  <c r="AL57" i="46"/>
  <c r="AL310" i="46"/>
  <c r="V3" i="46"/>
  <c r="AL186" i="46"/>
  <c r="AL187" i="46"/>
  <c r="AL188" i="46"/>
  <c r="AL189" i="46"/>
  <c r="S189" i="46"/>
  <c r="AL162" i="46"/>
  <c r="BJ288" i="58"/>
  <c r="BJ301" i="58"/>
  <c r="BJ302" i="58"/>
  <c r="BJ320" i="58"/>
  <c r="BJ192" i="58"/>
  <c r="BJ173" i="58"/>
  <c r="BJ174" i="58"/>
  <c r="BJ186" i="58"/>
  <c r="BJ96" i="58"/>
  <c r="BJ115" i="58"/>
  <c r="BJ218" i="58"/>
  <c r="K8" i="58"/>
  <c r="BJ122" i="58"/>
  <c r="V3" i="58"/>
  <c r="BJ314" i="58"/>
  <c r="BJ58" i="58"/>
  <c r="BJ128" i="58"/>
  <c r="BJ256" i="58"/>
  <c r="BJ269" i="58"/>
  <c r="BJ90" i="58"/>
  <c r="BJ250" i="58"/>
  <c r="BJ352" i="58"/>
  <c r="BJ371" i="58"/>
  <c r="BJ346" i="58"/>
  <c r="AL66" i="46"/>
  <c r="AL69" i="46"/>
  <c r="AL71" i="46"/>
  <c r="Y23" i="28"/>
  <c r="Y24" i="28"/>
  <c r="K8" i="28"/>
  <c r="BA108" i="61"/>
  <c r="AY108" i="61"/>
  <c r="AL270" i="46"/>
  <c r="AL271" i="46"/>
  <c r="BZ440" i="50"/>
  <c r="BZ170" i="50"/>
  <c r="BZ629" i="50"/>
  <c r="BZ1628" i="50"/>
  <c r="BZ1196" i="50"/>
  <c r="BZ1358" i="50"/>
  <c r="BZ602" i="50"/>
  <c r="BZ1660" i="50"/>
  <c r="BZ656" i="50"/>
  <c r="BZ1007" i="50"/>
  <c r="BZ1520" i="50"/>
  <c r="BZ116" i="50"/>
  <c r="BZ1493" i="50"/>
  <c r="BZ872" i="50"/>
  <c r="BZ1736" i="50"/>
  <c r="BZ683" i="50"/>
  <c r="BZ575" i="50"/>
  <c r="BZ2060" i="50"/>
  <c r="BZ899" i="50"/>
  <c r="BZ1277" i="50"/>
  <c r="BZ1088" i="50"/>
  <c r="BZ1034" i="50"/>
  <c r="BZ818" i="50"/>
  <c r="BZ1817" i="50"/>
  <c r="BZ1331" i="50"/>
  <c r="BZ1709" i="50"/>
  <c r="BZ1898" i="50"/>
  <c r="BZ332" i="50"/>
  <c r="BZ467" i="50"/>
  <c r="BZ1223" i="50"/>
  <c r="BZ143" i="50"/>
  <c r="BZ1142" i="50"/>
  <c r="BZ359" i="50"/>
  <c r="BZ791" i="50"/>
  <c r="BZ89" i="50"/>
  <c r="BZ1466" i="50"/>
  <c r="BZ1304" i="50"/>
  <c r="BZ1061" i="50"/>
  <c r="BZ980" i="50"/>
  <c r="BZ1979" i="50"/>
  <c r="BZ521" i="50"/>
  <c r="BZ494" i="50"/>
  <c r="BZ737" i="50"/>
  <c r="BZ1574" i="50"/>
  <c r="BZ1790" i="50"/>
  <c r="BZ1925" i="50"/>
  <c r="BZ251" i="50"/>
  <c r="BZ413" i="50"/>
  <c r="BZ1412" i="50"/>
  <c r="BZ62" i="50"/>
  <c r="BZ1601" i="50"/>
  <c r="BZ1844" i="50"/>
  <c r="BZ1250" i="50"/>
  <c r="BZ278" i="50"/>
  <c r="BZ1682" i="50"/>
  <c r="BZ1169" i="50"/>
  <c r="BZ305" i="50"/>
  <c r="BZ2033" i="50"/>
  <c r="BZ224" i="50"/>
  <c r="BZ926" i="50"/>
  <c r="BZ845" i="50"/>
  <c r="BZ1871" i="50"/>
  <c r="BZ2006" i="50"/>
  <c r="BZ1952" i="50"/>
  <c r="BJ282" i="58"/>
  <c r="BJ224" i="58"/>
  <c r="BJ64" i="58"/>
  <c r="BJ85" i="58"/>
  <c r="BJ87" i="5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K50" i="38"/>
  <c r="Y30" i="38"/>
  <c r="X29" i="38"/>
  <c r="Y26" i="38"/>
  <c r="X26" i="38"/>
  <c r="Y29" i="38"/>
  <c r="Y27" i="38"/>
  <c r="BD236" i="50"/>
  <c r="AK236" i="50"/>
  <c r="Y1592" i="50"/>
  <c r="AY1592" i="50"/>
  <c r="Y1400" i="50"/>
  <c r="R1395" i="50"/>
  <c r="BX1385" i="50"/>
  <c r="Y1403" i="50"/>
  <c r="AY1403" i="50"/>
  <c r="L266" i="58"/>
  <c r="BA250" i="58"/>
  <c r="BJ307" i="58"/>
  <c r="BJ333" i="58"/>
  <c r="BJ334" i="58"/>
  <c r="BJ205" i="58"/>
  <c r="BJ206" i="58"/>
  <c r="BJ365" i="58"/>
  <c r="BJ366" i="58"/>
  <c r="BJ373" i="58"/>
  <c r="BJ375" i="58"/>
  <c r="BJ147" i="58"/>
  <c r="BJ117" i="58"/>
  <c r="BJ119" i="58"/>
  <c r="BJ109" i="58"/>
  <c r="BJ110" i="58"/>
  <c r="BJ277" i="58"/>
  <c r="BJ279" i="58"/>
  <c r="BJ275" i="58"/>
  <c r="BJ270" i="58"/>
  <c r="BJ237" i="58"/>
  <c r="BJ238" i="58"/>
  <c r="AV108" i="61"/>
  <c r="BJ83" i="58"/>
  <c r="AJ72" i="50"/>
  <c r="I72" i="50"/>
  <c r="AJ74" i="50"/>
  <c r="BK62" i="50"/>
  <c r="I74" i="50"/>
  <c r="I101" i="50"/>
  <c r="AJ101" i="50"/>
  <c r="BK89" i="50"/>
  <c r="K75" i="50"/>
  <c r="AJ99" i="50"/>
  <c r="BI89" i="50"/>
  <c r="I99" i="50"/>
  <c r="K74" i="50"/>
  <c r="K101" i="50"/>
  <c r="K102" i="50"/>
  <c r="T536" i="50"/>
  <c r="H2147" i="50"/>
  <c r="H125" i="62"/>
  <c r="G125" i="62"/>
  <c r="F83" i="61"/>
  <c r="AK83" i="61"/>
  <c r="AI83" i="61"/>
  <c r="AG83" i="61"/>
  <c r="AJ83" i="61"/>
  <c r="AQ83" i="61"/>
  <c r="G83" i="61"/>
  <c r="AP83" i="61"/>
  <c r="AH83" i="61"/>
  <c r="V352" i="50"/>
  <c r="V344" i="50"/>
  <c r="V345" i="50"/>
  <c r="V346" i="50"/>
  <c r="V347" i="50"/>
  <c r="V348" i="50"/>
  <c r="V349" i="50"/>
  <c r="V1594" i="50"/>
  <c r="H2155" i="50"/>
  <c r="H133" i="62"/>
  <c r="T1719" i="50"/>
  <c r="T1724" i="50"/>
  <c r="T1725" i="50"/>
  <c r="T1319" i="50"/>
  <c r="T1321" i="50"/>
  <c r="T1316" i="50"/>
  <c r="K1412" i="50"/>
  <c r="BC1424" i="50"/>
  <c r="T1425" i="50"/>
  <c r="T1413" i="50"/>
  <c r="Y1426" i="50"/>
  <c r="Q1394" i="50"/>
  <c r="BC1398" i="50"/>
  <c r="T1989" i="50"/>
  <c r="K1979" i="50"/>
  <c r="T1980" i="50"/>
  <c r="N1980" i="50"/>
  <c r="BU1979" i="50"/>
  <c r="T1993" i="50"/>
  <c r="Y1671" i="50"/>
  <c r="AY1671" i="50"/>
  <c r="T2048" i="50"/>
  <c r="T2047" i="50"/>
  <c r="T2043" i="50"/>
  <c r="K2033" i="50"/>
  <c r="T2049" i="50"/>
  <c r="T2046" i="50"/>
  <c r="T2050" i="50"/>
  <c r="T2045" i="50"/>
  <c r="T2034" i="50"/>
  <c r="AC2038" i="50"/>
  <c r="T2051" i="50"/>
  <c r="Y1665" i="50"/>
  <c r="T808" i="50"/>
  <c r="K791" i="50"/>
  <c r="T801" i="50"/>
  <c r="T804" i="50"/>
  <c r="BE238" i="50"/>
  <c r="H2141" i="50"/>
  <c r="H119" i="62"/>
  <c r="K1169" i="50"/>
  <c r="BE1181" i="50"/>
  <c r="T1186" i="50"/>
  <c r="H2153" i="50"/>
  <c r="H131" i="62"/>
  <c r="H2101" i="50"/>
  <c r="H79" i="62"/>
  <c r="G97" i="62"/>
  <c r="H2119" i="50"/>
  <c r="H97" i="62"/>
  <c r="R192" i="58"/>
  <c r="G81" i="62"/>
  <c r="H2103" i="50"/>
  <c r="H81" i="62"/>
  <c r="K737" i="50"/>
  <c r="AK747" i="50"/>
  <c r="T755" i="50"/>
  <c r="T752" i="50"/>
  <c r="T754" i="50"/>
  <c r="T1426" i="50"/>
  <c r="T1422" i="50"/>
  <c r="T504" i="50"/>
  <c r="AH1482" i="50"/>
  <c r="W326" i="58"/>
  <c r="W320" i="58"/>
  <c r="W324" i="58"/>
  <c r="AK324" i="58"/>
  <c r="T453" i="50"/>
  <c r="T454" i="50"/>
  <c r="T441" i="50"/>
  <c r="Y457" i="50"/>
  <c r="T1559" i="50"/>
  <c r="Y1320" i="50"/>
  <c r="AC1309" i="50"/>
  <c r="Y1318" i="50"/>
  <c r="BZ1309" i="50"/>
  <c r="BZ1311" i="50"/>
  <c r="BZ1314" i="50"/>
  <c r="BZ1324" i="50"/>
  <c r="BZ1326" i="50"/>
  <c r="Y1321" i="50"/>
  <c r="Y1590" i="50"/>
  <c r="AY1590" i="50"/>
  <c r="Y1591" i="50"/>
  <c r="Y1587" i="50"/>
  <c r="Y1672" i="50"/>
  <c r="AY1672" i="50"/>
  <c r="Y1669" i="50"/>
  <c r="AY1669" i="50"/>
  <c r="Y1667" i="50"/>
  <c r="AY1667" i="50"/>
  <c r="Y1668" i="50"/>
  <c r="Q747" i="50"/>
  <c r="R128" i="58"/>
  <c r="R133" i="58"/>
  <c r="T971" i="50"/>
  <c r="T965" i="50"/>
  <c r="T882" i="50"/>
  <c r="T936" i="50"/>
  <c r="BZ2038" i="50"/>
  <c r="BZ2043" i="50"/>
  <c r="Y2046" i="50"/>
  <c r="Y2043" i="50"/>
  <c r="Y2045" i="50"/>
  <c r="AY2045" i="50"/>
  <c r="Y2050" i="50"/>
  <c r="AY2050" i="50"/>
  <c r="BE751" i="50"/>
  <c r="BC804" i="50"/>
  <c r="Y454" i="50"/>
  <c r="K133" i="50"/>
  <c r="AJ126" i="50"/>
  <c r="BI116" i="50"/>
  <c r="I126" i="50"/>
  <c r="AJ128" i="50"/>
  <c r="BK116" i="50"/>
  <c r="I128" i="50"/>
  <c r="K129" i="50"/>
  <c r="K134" i="50"/>
  <c r="K128" i="50"/>
  <c r="G102" i="62"/>
  <c r="H2124" i="50"/>
  <c r="H102" i="62"/>
  <c r="H2166" i="50"/>
  <c r="H144" i="62"/>
  <c r="H2156" i="50"/>
  <c r="H134" i="62"/>
  <c r="G134" i="62"/>
  <c r="H2149" i="50"/>
  <c r="H127" i="62"/>
  <c r="G127" i="62"/>
  <c r="U59" i="58"/>
  <c r="R68" i="58"/>
  <c r="W70" i="58"/>
  <c r="M83" i="58"/>
  <c r="R72" i="58"/>
  <c r="W67" i="58"/>
  <c r="AA67" i="58"/>
  <c r="W66" i="58"/>
  <c r="BJ66" i="58"/>
  <c r="W64" i="58"/>
  <c r="W72" i="58"/>
  <c r="T1294" i="50"/>
  <c r="T1293" i="50"/>
  <c r="T1292" i="50"/>
  <c r="T1290" i="50"/>
  <c r="T1289" i="50"/>
  <c r="K1277" i="50"/>
  <c r="T1295" i="50"/>
  <c r="T1291" i="50"/>
  <c r="T1287" i="50"/>
  <c r="T1481" i="50"/>
  <c r="T1484" i="50"/>
  <c r="T1476" i="50"/>
  <c r="T1483" i="50"/>
  <c r="T1480" i="50"/>
  <c r="K1466" i="50"/>
  <c r="T1479" i="50"/>
  <c r="T1482" i="50"/>
  <c r="V2018" i="50"/>
  <c r="V2019" i="50"/>
  <c r="V2020" i="50"/>
  <c r="V2021" i="50"/>
  <c r="V2022" i="50"/>
  <c r="V2023" i="50"/>
  <c r="V2026" i="50"/>
  <c r="V1181" i="50"/>
  <c r="V1182" i="50"/>
  <c r="V1183" i="50"/>
  <c r="V1184" i="50"/>
  <c r="V1185" i="50"/>
  <c r="V1186" i="50"/>
  <c r="T1467" i="50"/>
  <c r="H2131" i="50"/>
  <c r="H109" i="62"/>
  <c r="H2140" i="50"/>
  <c r="H118" i="62"/>
  <c r="W167" i="58"/>
  <c r="W166" i="58"/>
  <c r="I166" i="58"/>
  <c r="W160" i="58"/>
  <c r="R168" i="58"/>
  <c r="R167" i="58"/>
  <c r="R160" i="58"/>
  <c r="R165" i="58"/>
  <c r="R166" i="58"/>
  <c r="R164" i="58"/>
  <c r="W163" i="58"/>
  <c r="BJ163" i="58"/>
  <c r="M179" i="58"/>
  <c r="U155" i="58"/>
  <c r="W162" i="58"/>
  <c r="AK162" i="58"/>
  <c r="M162" i="58"/>
  <c r="W164" i="58"/>
  <c r="AA164" i="58"/>
  <c r="W165" i="58"/>
  <c r="T296" i="50"/>
  <c r="T294" i="50"/>
  <c r="T295" i="50"/>
  <c r="T291" i="50"/>
  <c r="T211" i="50"/>
  <c r="T198" i="50"/>
  <c r="Y214" i="50"/>
  <c r="AY214" i="50"/>
  <c r="T209" i="50"/>
  <c r="T212" i="50"/>
  <c r="T210" i="50"/>
  <c r="H2109" i="50"/>
  <c r="H87" i="62"/>
  <c r="H2100" i="50"/>
  <c r="H78" i="62"/>
  <c r="G78" i="62"/>
  <c r="G138" i="62"/>
  <c r="H2160" i="50"/>
  <c r="H138" i="62"/>
  <c r="R96" i="58"/>
  <c r="R101" i="58"/>
  <c r="R102" i="58"/>
  <c r="W98" i="58"/>
  <c r="W96" i="58"/>
  <c r="AE96" i="58"/>
  <c r="M115" i="58"/>
  <c r="R104" i="58"/>
  <c r="R100" i="58"/>
  <c r="W99" i="58"/>
  <c r="W103" i="58"/>
  <c r="BJ103" i="58"/>
  <c r="W102" i="58"/>
  <c r="R103" i="58"/>
  <c r="U283" i="58"/>
  <c r="W294" i="58"/>
  <c r="AK294" i="58"/>
  <c r="M307" i="58"/>
  <c r="W290" i="58"/>
  <c r="R295" i="58"/>
  <c r="W295" i="58"/>
  <c r="W291" i="58"/>
  <c r="I291" i="58"/>
  <c r="R296" i="58"/>
  <c r="R288" i="58"/>
  <c r="T537" i="50"/>
  <c r="T522" i="50"/>
  <c r="T534" i="50"/>
  <c r="T535" i="50"/>
  <c r="T538" i="50"/>
  <c r="T531" i="50"/>
  <c r="K521" i="50"/>
  <c r="Q531" i="50"/>
  <c r="BC533" i="50"/>
  <c r="T533" i="50"/>
  <c r="T539" i="50"/>
  <c r="V1235" i="50"/>
  <c r="V1236" i="50"/>
  <c r="V1237" i="50"/>
  <c r="V1238" i="50"/>
  <c r="V1239" i="50"/>
  <c r="V1240" i="50"/>
  <c r="V1241" i="50"/>
  <c r="H2145" i="50"/>
  <c r="H123" i="62"/>
  <c r="I198" i="58"/>
  <c r="T1152" i="50"/>
  <c r="T1154" i="50"/>
  <c r="T1155" i="50"/>
  <c r="T1159" i="50"/>
  <c r="K1142" i="50"/>
  <c r="T1209" i="50"/>
  <c r="T1213" i="50"/>
  <c r="T1211" i="50"/>
  <c r="T1206" i="50"/>
  <c r="T1210" i="50"/>
  <c r="T1214" i="50"/>
  <c r="T1212" i="50"/>
  <c r="K1196" i="50"/>
  <c r="K1547" i="50"/>
  <c r="BC1560" i="50"/>
  <c r="T1561" i="50"/>
  <c r="T1562" i="50"/>
  <c r="T1548" i="50"/>
  <c r="Y1561" i="50"/>
  <c r="T1563" i="50"/>
  <c r="T1557" i="50"/>
  <c r="T1143" i="50"/>
  <c r="W100" i="58"/>
  <c r="AA100" i="58"/>
  <c r="AE100" i="58"/>
  <c r="AV90" i="58"/>
  <c r="T1197" i="50"/>
  <c r="V217" i="50"/>
  <c r="V595" i="50"/>
  <c r="V587" i="50"/>
  <c r="V588" i="50"/>
  <c r="V589" i="50"/>
  <c r="V590" i="50"/>
  <c r="V591" i="50"/>
  <c r="V592" i="50"/>
  <c r="T1616" i="50"/>
  <c r="T1613" i="50"/>
  <c r="K1601" i="50"/>
  <c r="BE318" i="50"/>
  <c r="Q305" i="50"/>
  <c r="V1559" i="50"/>
  <c r="V1560" i="50"/>
  <c r="V1561" i="50"/>
  <c r="V1562" i="50"/>
  <c r="V1563" i="50"/>
  <c r="V1564" i="50"/>
  <c r="V1567" i="50"/>
  <c r="K953" i="50"/>
  <c r="T968" i="50"/>
  <c r="U347" i="58"/>
  <c r="W355" i="58"/>
  <c r="I355" i="58"/>
  <c r="K143" i="50"/>
  <c r="T144" i="50"/>
  <c r="V263" i="50"/>
  <c r="V264" i="50"/>
  <c r="V265" i="50"/>
  <c r="V266" i="50"/>
  <c r="V267" i="50"/>
  <c r="V268" i="50"/>
  <c r="T1694" i="50"/>
  <c r="T1700" i="50"/>
  <c r="T1696" i="50"/>
  <c r="T1695" i="50"/>
  <c r="V1810" i="50"/>
  <c r="T1914" i="50"/>
  <c r="T1521" i="50"/>
  <c r="T1532" i="50"/>
  <c r="T1537" i="50"/>
  <c r="K1520" i="50"/>
  <c r="BD1534" i="50"/>
  <c r="T1535" i="50"/>
  <c r="T1835" i="50"/>
  <c r="T1829" i="50"/>
  <c r="T1830" i="50"/>
  <c r="T1831" i="50"/>
  <c r="T1818" i="50"/>
  <c r="T1832" i="50"/>
  <c r="T1834" i="50"/>
  <c r="T1833" i="50"/>
  <c r="G140" i="62"/>
  <c r="H2162" i="50"/>
  <c r="H140" i="62"/>
  <c r="T1804" i="50"/>
  <c r="T1805" i="50"/>
  <c r="T1800" i="50"/>
  <c r="T1803" i="50"/>
  <c r="T1802" i="50"/>
  <c r="T1806" i="50"/>
  <c r="K1790" i="50"/>
  <c r="BC1803" i="50"/>
  <c r="T1808" i="50"/>
  <c r="AH1833" i="50"/>
  <c r="AH1023" i="50"/>
  <c r="K1331" i="50"/>
  <c r="T1752" i="50"/>
  <c r="G117" i="62"/>
  <c r="H2139" i="50"/>
  <c r="H117" i="62"/>
  <c r="V163" i="50"/>
  <c r="V155" i="50"/>
  <c r="V156" i="50"/>
  <c r="V157" i="50"/>
  <c r="V158" i="50"/>
  <c r="V159" i="50"/>
  <c r="V160" i="50"/>
  <c r="K494" i="50"/>
  <c r="T495" i="50"/>
  <c r="T506" i="50"/>
  <c r="T510" i="50"/>
  <c r="T512" i="50"/>
  <c r="T511" i="50"/>
  <c r="T509" i="50"/>
  <c r="T507" i="50"/>
  <c r="T1857" i="50"/>
  <c r="T1860" i="50"/>
  <c r="T1858" i="50"/>
  <c r="T1856" i="50"/>
  <c r="T1845" i="50"/>
  <c r="Y1859" i="50"/>
  <c r="AH1968" i="50"/>
  <c r="Y1290" i="50"/>
  <c r="AY1290" i="50"/>
  <c r="BE1614" i="50"/>
  <c r="BE804" i="50"/>
  <c r="AY1073" i="50"/>
  <c r="BD1074" i="50"/>
  <c r="Y803" i="50"/>
  <c r="AK261" i="58"/>
  <c r="M261" i="58"/>
  <c r="K899" i="50"/>
  <c r="Y210" i="50"/>
  <c r="AY210" i="50"/>
  <c r="BC237" i="50"/>
  <c r="V541" i="50"/>
  <c r="V533" i="50"/>
  <c r="V534" i="50"/>
  <c r="V535" i="50"/>
  <c r="V536" i="50"/>
  <c r="V537" i="50"/>
  <c r="V538" i="50"/>
  <c r="V539" i="50"/>
  <c r="W539" i="50"/>
  <c r="AJ82" i="61"/>
  <c r="D82" i="61"/>
  <c r="AS82" i="61"/>
  <c r="K710" i="50"/>
  <c r="Q710" i="50"/>
  <c r="BE723" i="50"/>
  <c r="T725" i="50"/>
  <c r="T724" i="50"/>
  <c r="T711" i="50"/>
  <c r="Y723" i="50"/>
  <c r="AY723" i="50"/>
  <c r="T1617" i="50"/>
  <c r="T1615" i="50"/>
  <c r="T1618" i="50"/>
  <c r="T1602" i="50"/>
  <c r="T1611" i="50"/>
  <c r="G95" i="62"/>
  <c r="T1671" i="50"/>
  <c r="T1669" i="50"/>
  <c r="T1672" i="50"/>
  <c r="T1665" i="50"/>
  <c r="T697" i="50"/>
  <c r="T1586" i="50"/>
  <c r="T1591" i="50"/>
  <c r="AH399" i="50"/>
  <c r="BJ162" i="58"/>
  <c r="Q1980" i="50"/>
  <c r="AK1989" i="50"/>
  <c r="BE1993" i="50"/>
  <c r="BD1992" i="50"/>
  <c r="BE1992" i="50"/>
  <c r="BC1991" i="50"/>
  <c r="Q1988" i="50"/>
  <c r="BD1317" i="50"/>
  <c r="BE1317" i="50"/>
  <c r="BC1317" i="50"/>
  <c r="BD966" i="50"/>
  <c r="BD1993" i="50"/>
  <c r="BC1425" i="50"/>
  <c r="BC1992" i="50"/>
  <c r="BE1209" i="50"/>
  <c r="N1196" i="50"/>
  <c r="BT1196" i="50"/>
  <c r="R1205" i="50"/>
  <c r="BW1196" i="50"/>
  <c r="Q1206" i="50"/>
  <c r="Q1196" i="50"/>
  <c r="R1199" i="50"/>
  <c r="BV1196" i="50"/>
  <c r="BC1208" i="50"/>
  <c r="BD1210" i="50"/>
  <c r="AK1206" i="50"/>
  <c r="Q1199" i="50"/>
  <c r="Q1197" i="50"/>
  <c r="V296" i="50"/>
  <c r="Y1993" i="50"/>
  <c r="Q1151" i="50"/>
  <c r="BC1156" i="50"/>
  <c r="BE1156" i="50"/>
  <c r="Q1143" i="50"/>
  <c r="BI62" i="50"/>
  <c r="W264" i="58"/>
  <c r="I264" i="58"/>
  <c r="T115" i="50"/>
  <c r="G2092" i="50"/>
  <c r="T88" i="50"/>
  <c r="T61" i="50"/>
  <c r="T1910" i="50"/>
  <c r="K1898" i="50"/>
  <c r="BC1912" i="50"/>
  <c r="BD1911" i="50"/>
  <c r="T1912" i="50"/>
  <c r="T1916" i="50"/>
  <c r="W135" i="58"/>
  <c r="BJ135" i="58"/>
  <c r="U123" i="58"/>
  <c r="AM83" i="61"/>
  <c r="G132" i="62"/>
  <c r="T1913" i="50"/>
  <c r="U61" i="50"/>
  <c r="E63" i="50"/>
  <c r="T77" i="50"/>
  <c r="V1648" i="50"/>
  <c r="V1640" i="50"/>
  <c r="V1641" i="50"/>
  <c r="V1642" i="50"/>
  <c r="V1643" i="50"/>
  <c r="V1644" i="50"/>
  <c r="V1645" i="50"/>
  <c r="U115" i="50"/>
  <c r="AC1552" i="50"/>
  <c r="Y1559" i="50"/>
  <c r="AY1559" i="50"/>
  <c r="Y1563" i="50"/>
  <c r="AY1563" i="50"/>
  <c r="Q1602" i="50"/>
  <c r="AK963" i="50"/>
  <c r="Q1547" i="50"/>
  <c r="BC965" i="50"/>
  <c r="AA162" i="58"/>
  <c r="AE162" i="58"/>
  <c r="AT154" i="58"/>
  <c r="BZ1201" i="50"/>
  <c r="Y1212" i="50"/>
  <c r="AY1212" i="50"/>
  <c r="Y1214" i="50"/>
  <c r="Y1211" i="50"/>
  <c r="AY1211" i="50"/>
  <c r="AC1201" i="50"/>
  <c r="AC1203" i="50"/>
  <c r="Y1208" i="50"/>
  <c r="AC1208" i="50"/>
  <c r="BC1209" i="50"/>
  <c r="AK1208" i="50"/>
  <c r="N1197" i="50"/>
  <c r="BU1196" i="50"/>
  <c r="Q521" i="50"/>
  <c r="Q530" i="50"/>
  <c r="Q524" i="50"/>
  <c r="R98" i="58"/>
  <c r="R99" i="58"/>
  <c r="R162" i="58"/>
  <c r="R163" i="58"/>
  <c r="BZ1471" i="50"/>
  <c r="BZ1473" i="50"/>
  <c r="Q1604" i="50"/>
  <c r="AK164" i="58"/>
  <c r="Y1289" i="50"/>
  <c r="AY1289" i="50"/>
  <c r="Y1293" i="50"/>
  <c r="AY1293" i="50"/>
  <c r="Y1295" i="50"/>
  <c r="Y1291" i="50"/>
  <c r="AY1291" i="50"/>
  <c r="BZ1282" i="50"/>
  <c r="BZ1284" i="50"/>
  <c r="BJ294" i="58"/>
  <c r="I98" i="58"/>
  <c r="AA98" i="58"/>
  <c r="I162" i="58"/>
  <c r="Q1611" i="50"/>
  <c r="Y1292" i="50"/>
  <c r="AY1292" i="50"/>
  <c r="Y1294" i="50"/>
  <c r="AY1294" i="50"/>
  <c r="BC1155" i="50"/>
  <c r="Q1152" i="50"/>
  <c r="BD1155" i="50"/>
  <c r="BE1155" i="50"/>
  <c r="AK1154" i="50"/>
  <c r="BC1154" i="50"/>
  <c r="Q1142" i="50"/>
  <c r="Q1145" i="50"/>
  <c r="BD722" i="50"/>
  <c r="Q711" i="50"/>
  <c r="BC723" i="50"/>
  <c r="AK722" i="50"/>
  <c r="AR1287" i="50"/>
  <c r="BH1277" i="50"/>
  <c r="M1287" i="50"/>
  <c r="BE1804" i="50"/>
  <c r="AC1822" i="50"/>
  <c r="BE508" i="50"/>
  <c r="Q1520" i="50"/>
  <c r="AC1849" i="50"/>
  <c r="BZ1328" i="50"/>
  <c r="AC1206" i="50"/>
  <c r="T72" i="50"/>
  <c r="N711" i="50"/>
  <c r="BU710" i="50"/>
  <c r="AC715" i="50"/>
  <c r="AC720" i="50"/>
  <c r="R713" i="50"/>
  <c r="BV710" i="50"/>
  <c r="Y727" i="50"/>
  <c r="AY727" i="50"/>
  <c r="AK198" i="58"/>
  <c r="T833" i="50"/>
  <c r="T836" i="50"/>
  <c r="T828" i="50"/>
  <c r="T819" i="50"/>
  <c r="BC1695" i="50"/>
  <c r="V1916" i="50"/>
  <c r="L368" i="58"/>
  <c r="Y211" i="50"/>
  <c r="AY211" i="50"/>
  <c r="H2138" i="50"/>
  <c r="H116" i="62"/>
  <c r="G116" i="62"/>
  <c r="H2157" i="50"/>
  <c r="H135" i="62"/>
  <c r="G135" i="62"/>
  <c r="G73" i="62"/>
  <c r="H2095" i="50"/>
  <c r="H73" i="62"/>
  <c r="G74" i="62"/>
  <c r="H2096" i="50"/>
  <c r="H74" i="62"/>
  <c r="T834" i="50"/>
  <c r="R231" i="58"/>
  <c r="W230" i="58"/>
  <c r="W226" i="58"/>
  <c r="U219" i="58"/>
  <c r="W228" i="58"/>
  <c r="W229" i="58"/>
  <c r="V190" i="50"/>
  <c r="V182" i="50"/>
  <c r="V183" i="50"/>
  <c r="V184" i="50"/>
  <c r="V185" i="50"/>
  <c r="V186" i="50"/>
  <c r="V187" i="50"/>
  <c r="V236" i="50"/>
  <c r="V237" i="50"/>
  <c r="V238" i="50"/>
  <c r="V239" i="50"/>
  <c r="V240" i="50"/>
  <c r="V241" i="50"/>
  <c r="W241" i="50"/>
  <c r="V244" i="50"/>
  <c r="T373" i="50"/>
  <c r="T372" i="50"/>
  <c r="K359" i="50"/>
  <c r="T375" i="50"/>
  <c r="T588" i="50"/>
  <c r="T589" i="50"/>
  <c r="T576" i="50"/>
  <c r="Y592" i="50"/>
  <c r="AY592" i="50"/>
  <c r="K575" i="50"/>
  <c r="T639" i="50"/>
  <c r="T646" i="50"/>
  <c r="T645" i="50"/>
  <c r="T630" i="50"/>
  <c r="T647" i="50"/>
  <c r="T641" i="50"/>
  <c r="T1187" i="50"/>
  <c r="T1179" i="50"/>
  <c r="T1184" i="50"/>
  <c r="T1181" i="50"/>
  <c r="T1183" i="50"/>
  <c r="T1185" i="50"/>
  <c r="T1726" i="50"/>
  <c r="K1709" i="50"/>
  <c r="BD1723" i="50"/>
  <c r="T1723" i="50"/>
  <c r="T1773" i="50"/>
  <c r="T1779" i="50"/>
  <c r="T1775" i="50"/>
  <c r="T1776" i="50"/>
  <c r="K1763" i="50"/>
  <c r="T1778" i="50"/>
  <c r="BC1290" i="50"/>
  <c r="BZ1552" i="50"/>
  <c r="T886" i="50"/>
  <c r="Y1858" i="50"/>
  <c r="Y1861" i="50"/>
  <c r="AY1861" i="50"/>
  <c r="AK98" i="58"/>
  <c r="M98" i="58"/>
  <c r="BJ98" i="58"/>
  <c r="K1871" i="50"/>
  <c r="T1170" i="50"/>
  <c r="T1722" i="50"/>
  <c r="Q315" i="50"/>
  <c r="W1753" i="50"/>
  <c r="G122" i="62"/>
  <c r="H2128" i="50"/>
  <c r="H106" i="62"/>
  <c r="G106" i="62"/>
  <c r="G112" i="62"/>
  <c r="H2134" i="50"/>
  <c r="H112" i="62"/>
  <c r="H2106" i="50"/>
  <c r="H84" i="62"/>
  <c r="G84" i="62"/>
  <c r="G86" i="62"/>
  <c r="H2108" i="50"/>
  <c r="H86" i="62"/>
  <c r="G143" i="62"/>
  <c r="H2165" i="50"/>
  <c r="H143" i="62"/>
  <c r="R199" i="58"/>
  <c r="W192" i="58"/>
  <c r="M211" i="58"/>
  <c r="W194" i="58"/>
  <c r="R200" i="58"/>
  <c r="W354" i="58"/>
  <c r="W358" i="58"/>
  <c r="AA358" i="58"/>
  <c r="R359" i="58"/>
  <c r="W356" i="58"/>
  <c r="M371" i="58"/>
  <c r="R356" i="58"/>
  <c r="W357" i="58"/>
  <c r="R360" i="58"/>
  <c r="W352" i="58"/>
  <c r="M352" i="58"/>
  <c r="R352" i="58"/>
  <c r="T207" i="50"/>
  <c r="K197" i="50"/>
  <c r="T215" i="50"/>
  <c r="T213" i="50"/>
  <c r="T214" i="50"/>
  <c r="T318" i="50"/>
  <c r="T317" i="50"/>
  <c r="T321" i="50"/>
  <c r="T315" i="50"/>
  <c r="T322" i="50"/>
  <c r="T306" i="50"/>
  <c r="R308" i="50"/>
  <c r="BV305" i="50"/>
  <c r="T319" i="50"/>
  <c r="T320" i="50"/>
  <c r="T1854" i="50"/>
  <c r="K1844" i="50"/>
  <c r="Q1854" i="50"/>
  <c r="T1861" i="50"/>
  <c r="T1862" i="50"/>
  <c r="T1859" i="50"/>
  <c r="V1891" i="50"/>
  <c r="V1883" i="50"/>
  <c r="V1884" i="50"/>
  <c r="V1885" i="50"/>
  <c r="V1886" i="50"/>
  <c r="V1887" i="50"/>
  <c r="V1888" i="50"/>
  <c r="V1889" i="50"/>
  <c r="W1889" i="50"/>
  <c r="AI1206" i="50"/>
  <c r="AA102" i="58"/>
  <c r="I102" i="58"/>
  <c r="BJ102" i="58"/>
  <c r="AC1417" i="50"/>
  <c r="T831" i="50"/>
  <c r="BD1182" i="50"/>
  <c r="BD1425" i="50"/>
  <c r="AK1422" i="50"/>
  <c r="Q1412" i="50"/>
  <c r="T873" i="50"/>
  <c r="G139" i="62"/>
  <c r="I295" i="58"/>
  <c r="AA295" i="58"/>
  <c r="BJ295" i="58"/>
  <c r="T1182" i="50"/>
  <c r="I292" i="58"/>
  <c r="AA292" i="58"/>
  <c r="AE292" i="58"/>
  <c r="AV282" i="58"/>
  <c r="AK292" i="58"/>
  <c r="AK295" i="58"/>
  <c r="R524" i="50"/>
  <c r="BV521" i="50"/>
  <c r="Y507" i="50"/>
  <c r="AC1147" i="50"/>
  <c r="AC1149" i="50"/>
  <c r="Y1155" i="50"/>
  <c r="AY1155" i="50"/>
  <c r="Y1156" i="50"/>
  <c r="Y1152" i="50"/>
  <c r="R1151" i="50"/>
  <c r="BW1142" i="50"/>
  <c r="H2098" i="50"/>
  <c r="H76" i="62"/>
  <c r="BE1991" i="50"/>
  <c r="BD1991" i="50"/>
  <c r="Q1982" i="50"/>
  <c r="BC1993" i="50"/>
  <c r="Q1979" i="50"/>
  <c r="K629" i="50"/>
  <c r="R232" i="58"/>
  <c r="T371" i="50"/>
  <c r="V568" i="50"/>
  <c r="V560" i="50"/>
  <c r="V561" i="50"/>
  <c r="V562" i="50"/>
  <c r="V563" i="50"/>
  <c r="V564" i="50"/>
  <c r="V565" i="50"/>
  <c r="V1945" i="50"/>
  <c r="V1937" i="50"/>
  <c r="V1938" i="50"/>
  <c r="V1939" i="50"/>
  <c r="V1940" i="50"/>
  <c r="V1941" i="50"/>
  <c r="V1942" i="50"/>
  <c r="AA263" i="58"/>
  <c r="BD1938" i="50"/>
  <c r="N1926" i="50"/>
  <c r="BU1925" i="50"/>
  <c r="T890" i="50"/>
  <c r="K872" i="50"/>
  <c r="T888" i="50"/>
  <c r="T1881" i="50"/>
  <c r="T1886" i="50"/>
  <c r="T1888" i="50"/>
  <c r="T1883" i="50"/>
  <c r="T1872" i="50"/>
  <c r="Y1886" i="50"/>
  <c r="AY1886" i="50"/>
  <c r="T884" i="50"/>
  <c r="BC1534" i="50"/>
  <c r="AK1530" i="50"/>
  <c r="T1884" i="50"/>
  <c r="Y1430" i="50"/>
  <c r="AY1430" i="50"/>
  <c r="Y1428" i="50"/>
  <c r="K818" i="50"/>
  <c r="R828" i="50"/>
  <c r="BX818" i="50"/>
  <c r="T885" i="50"/>
  <c r="T1885" i="50"/>
  <c r="Q1683" i="50"/>
  <c r="Y1533" i="50"/>
  <c r="AY1533" i="50"/>
  <c r="Y1425" i="50"/>
  <c r="AY1425" i="50"/>
  <c r="T835" i="50"/>
  <c r="T1887" i="50"/>
  <c r="R194" i="58"/>
  <c r="R195" i="58"/>
  <c r="R197" i="58"/>
  <c r="R198" i="58"/>
  <c r="Y1997" i="50"/>
  <c r="Y1989" i="50"/>
  <c r="AR1989" i="50"/>
  <c r="BH1979" i="50"/>
  <c r="BZ1984" i="50"/>
  <c r="T643" i="50"/>
  <c r="AK102" i="58"/>
  <c r="M102" i="58"/>
  <c r="R1422" i="50"/>
  <c r="BX1412" i="50"/>
  <c r="H2159" i="50"/>
  <c r="H137" i="62"/>
  <c r="BC1559" i="50"/>
  <c r="BD1560" i="50"/>
  <c r="BE1560" i="50"/>
  <c r="BD1561" i="50"/>
  <c r="BE1559" i="50"/>
  <c r="G124" i="62"/>
  <c r="AY457" i="50"/>
  <c r="T887" i="50"/>
  <c r="BD1937" i="50"/>
  <c r="T593" i="50"/>
  <c r="BJ263" i="58"/>
  <c r="AA198" i="58"/>
  <c r="AE198" i="58"/>
  <c r="AX186" i="58"/>
  <c r="T333" i="50"/>
  <c r="T345" i="50"/>
  <c r="T348" i="50"/>
  <c r="T349" i="50"/>
  <c r="T346" i="50"/>
  <c r="T1534" i="50"/>
  <c r="V1729" i="50"/>
  <c r="T1536" i="50"/>
  <c r="BD805" i="50"/>
  <c r="AK258" i="58"/>
  <c r="BJ261" i="58"/>
  <c r="AA261" i="58"/>
  <c r="R227" i="50"/>
  <c r="BV224" i="50"/>
  <c r="Y236" i="50"/>
  <c r="AY236" i="50"/>
  <c r="H2113" i="50"/>
  <c r="H91" i="62"/>
  <c r="G91" i="62"/>
  <c r="E84" i="61"/>
  <c r="AQ84" i="61"/>
  <c r="AU84" i="61"/>
  <c r="AT84" i="61"/>
  <c r="AR84" i="61"/>
  <c r="D84" i="61"/>
  <c r="AN84" i="61"/>
  <c r="AL84" i="61"/>
  <c r="W260" i="58"/>
  <c r="AK260" i="58"/>
  <c r="W259" i="58"/>
  <c r="R260" i="58"/>
  <c r="R263" i="58"/>
  <c r="W262" i="58"/>
  <c r="R264" i="58"/>
  <c r="W101" i="58"/>
  <c r="U91" i="58"/>
  <c r="W293" i="58"/>
  <c r="W288" i="58"/>
  <c r="T450" i="50"/>
  <c r="K440" i="50"/>
  <c r="Q441" i="50"/>
  <c r="T456" i="50"/>
  <c r="T452" i="50"/>
  <c r="V460" i="50"/>
  <c r="V452" i="50"/>
  <c r="V453" i="50"/>
  <c r="V454" i="50"/>
  <c r="V455" i="50"/>
  <c r="V456" i="50"/>
  <c r="V457" i="50"/>
  <c r="V458" i="50"/>
  <c r="W458" i="50"/>
  <c r="U88" i="50"/>
  <c r="V379" i="50"/>
  <c r="T1533" i="50"/>
  <c r="T252" i="50"/>
  <c r="T268" i="50"/>
  <c r="T267" i="50"/>
  <c r="V1316" i="50"/>
  <c r="V1317" i="50"/>
  <c r="V1318" i="50"/>
  <c r="V1319" i="50"/>
  <c r="V1320" i="50"/>
  <c r="V1321" i="50"/>
  <c r="W1321" i="50"/>
  <c r="V1324" i="50"/>
  <c r="BD723" i="50"/>
  <c r="BE722" i="50"/>
  <c r="T1538" i="50"/>
  <c r="BZ229" i="50"/>
  <c r="BZ234" i="50"/>
  <c r="Q791" i="50"/>
  <c r="K332" i="50"/>
  <c r="AX101" i="50"/>
  <c r="Y239" i="50"/>
  <c r="BC1075" i="50"/>
  <c r="Q1062" i="50"/>
  <c r="AS84" i="61"/>
  <c r="AH84" i="61"/>
  <c r="AI84" i="61"/>
  <c r="T954" i="50"/>
  <c r="T969" i="50"/>
  <c r="T970" i="50"/>
  <c r="T967" i="50"/>
  <c r="V1081" i="50"/>
  <c r="T1697" i="50"/>
  <c r="T1683" i="50"/>
  <c r="T1699" i="50"/>
  <c r="V1864" i="50"/>
  <c r="V1856" i="50"/>
  <c r="V1857" i="50"/>
  <c r="V1858" i="50"/>
  <c r="V1859" i="50"/>
  <c r="V1860" i="50"/>
  <c r="V1861" i="50"/>
  <c r="W1861" i="50"/>
  <c r="V892" i="50"/>
  <c r="V884" i="50"/>
  <c r="V885" i="50"/>
  <c r="V886" i="50"/>
  <c r="V887" i="50"/>
  <c r="V888" i="50"/>
  <c r="V889" i="50"/>
  <c r="V890" i="50"/>
  <c r="K1574" i="50"/>
  <c r="T1584" i="50"/>
  <c r="T1938" i="50"/>
  <c r="T1940" i="50"/>
  <c r="T1941" i="50"/>
  <c r="K926" i="50"/>
  <c r="T927" i="50"/>
  <c r="T944" i="50"/>
  <c r="T942" i="50"/>
  <c r="T941" i="50"/>
  <c r="E83" i="61"/>
  <c r="AL83" i="61"/>
  <c r="AU83" i="61"/>
  <c r="AR83" i="61"/>
  <c r="T1133" i="50"/>
  <c r="K1115" i="50"/>
  <c r="T1127" i="50"/>
  <c r="T1128" i="50"/>
  <c r="T1131" i="50"/>
  <c r="T1130" i="50"/>
  <c r="T1125" i="50"/>
  <c r="T1129" i="50"/>
  <c r="T1116" i="50"/>
  <c r="T1132" i="50"/>
  <c r="AH1505" i="50"/>
  <c r="AH1722" i="50"/>
  <c r="V1999" i="50"/>
  <c r="V1991" i="50"/>
  <c r="V1992" i="50"/>
  <c r="V1993" i="50"/>
  <c r="V1994" i="50"/>
  <c r="V1995" i="50"/>
  <c r="V1996" i="50"/>
  <c r="W1996" i="50"/>
  <c r="T562" i="50"/>
  <c r="T558" i="50"/>
  <c r="T549" i="50"/>
  <c r="T565" i="50"/>
  <c r="T563" i="50"/>
  <c r="T564" i="50"/>
  <c r="T560" i="50"/>
  <c r="T566" i="50"/>
  <c r="K548" i="50"/>
  <c r="T561" i="50"/>
  <c r="V757" i="50"/>
  <c r="V749" i="50"/>
  <c r="V750" i="50"/>
  <c r="V751" i="50"/>
  <c r="V752" i="50"/>
  <c r="V753" i="50"/>
  <c r="V754" i="50"/>
  <c r="W754" i="50"/>
  <c r="T1023" i="50"/>
  <c r="T1008" i="50"/>
  <c r="T1024" i="50"/>
  <c r="T1021" i="50"/>
  <c r="T1017" i="50"/>
  <c r="T1020" i="50"/>
  <c r="T1022" i="50"/>
  <c r="K1007" i="50"/>
  <c r="T1025" i="50"/>
  <c r="T1019" i="50"/>
  <c r="AH1452" i="50"/>
  <c r="V1675" i="50"/>
  <c r="V1667" i="50"/>
  <c r="V1668" i="50"/>
  <c r="V1669" i="50"/>
  <c r="V1670" i="50"/>
  <c r="V1671" i="50"/>
  <c r="V1672" i="50"/>
  <c r="V2053" i="50"/>
  <c r="V2045" i="50"/>
  <c r="V2046" i="50"/>
  <c r="V2047" i="50"/>
  <c r="V2048" i="50"/>
  <c r="V2049" i="50"/>
  <c r="V2050" i="50"/>
  <c r="V1162" i="50"/>
  <c r="V1154" i="50"/>
  <c r="V1155" i="50"/>
  <c r="V1156" i="50"/>
  <c r="V1157" i="50"/>
  <c r="V1158" i="50"/>
  <c r="V1159" i="50"/>
  <c r="V1160" i="50"/>
  <c r="AH1451" i="50"/>
  <c r="T1953" i="50"/>
  <c r="T1969" i="50"/>
  <c r="T1962" i="50"/>
  <c r="K1952" i="50"/>
  <c r="T1970" i="50"/>
  <c r="T1964" i="50"/>
  <c r="T1968" i="50"/>
  <c r="T1966" i="50"/>
  <c r="T1967" i="50"/>
  <c r="T1965" i="50"/>
  <c r="BC1910" i="50"/>
  <c r="Q1907" i="50"/>
  <c r="Q1898" i="50"/>
  <c r="BD1910" i="50"/>
  <c r="Q1899" i="50"/>
  <c r="BE1912" i="50"/>
  <c r="BE1911" i="50"/>
  <c r="BD1912" i="50"/>
  <c r="Q1901" i="50"/>
  <c r="AK1908" i="50"/>
  <c r="BE1910" i="50"/>
  <c r="AH780" i="50"/>
  <c r="V1079" i="50"/>
  <c r="W1079" i="50"/>
  <c r="T1368" i="50"/>
  <c r="T1376" i="50"/>
  <c r="T1373" i="50"/>
  <c r="K1358" i="50"/>
  <c r="T1374" i="50"/>
  <c r="T1359" i="50"/>
  <c r="Y1376" i="50"/>
  <c r="T1372" i="50"/>
  <c r="T1375" i="50"/>
  <c r="T1371" i="50"/>
  <c r="T1370" i="50"/>
  <c r="AH1428" i="50"/>
  <c r="AH2022" i="50"/>
  <c r="V676" i="50"/>
  <c r="V668" i="50"/>
  <c r="V669" i="50"/>
  <c r="V670" i="50"/>
  <c r="V671" i="50"/>
  <c r="V672" i="50"/>
  <c r="V673" i="50"/>
  <c r="AH996" i="50"/>
  <c r="V1478" i="50"/>
  <c r="V1479" i="50"/>
  <c r="V1480" i="50"/>
  <c r="V1481" i="50"/>
  <c r="V1482" i="50"/>
  <c r="V1483" i="50"/>
  <c r="V1484" i="50"/>
  <c r="V1486" i="50"/>
  <c r="AH425" i="50"/>
  <c r="V1405" i="50"/>
  <c r="V1397" i="50"/>
  <c r="V1398" i="50"/>
  <c r="V1399" i="50"/>
  <c r="V1400" i="50"/>
  <c r="V1401" i="50"/>
  <c r="V1402" i="50"/>
  <c r="AH1587" i="50"/>
  <c r="V1613" i="50"/>
  <c r="V1614" i="50"/>
  <c r="V1615" i="50"/>
  <c r="V1616" i="50"/>
  <c r="V1617" i="50"/>
  <c r="V1618" i="50"/>
  <c r="W1618" i="50"/>
  <c r="V1621" i="50"/>
  <c r="AH1965" i="50"/>
  <c r="AH992" i="50"/>
  <c r="V1297" i="50"/>
  <c r="V1289" i="50"/>
  <c r="V1290" i="50"/>
  <c r="V1291" i="50"/>
  <c r="V1292" i="50"/>
  <c r="V1293" i="50"/>
  <c r="V1294" i="50"/>
  <c r="W1294" i="50"/>
  <c r="BD1344" i="50"/>
  <c r="Q1341" i="50"/>
  <c r="BC1345" i="50"/>
  <c r="Q1340" i="50"/>
  <c r="BD1345" i="50"/>
  <c r="Q1331" i="50"/>
  <c r="Q1334" i="50"/>
  <c r="BE1345" i="50"/>
  <c r="BC1343" i="50"/>
  <c r="Q1332" i="50"/>
  <c r="AK1341" i="50"/>
  <c r="AK1343" i="50"/>
  <c r="BC912" i="50"/>
  <c r="BD911" i="50"/>
  <c r="Q899" i="50"/>
  <c r="BE912" i="50"/>
  <c r="BC911" i="50"/>
  <c r="Q908" i="50"/>
  <c r="BE911" i="50"/>
  <c r="BC913" i="50"/>
  <c r="AK909" i="50"/>
  <c r="BE913" i="50"/>
  <c r="Q900" i="50"/>
  <c r="V1133" i="50"/>
  <c r="W1132" i="50"/>
  <c r="Y671" i="50"/>
  <c r="Y668" i="50"/>
  <c r="BZ661" i="50"/>
  <c r="Y673" i="50"/>
  <c r="Y672" i="50"/>
  <c r="Y666" i="50"/>
  <c r="Y669" i="50"/>
  <c r="Y674" i="50"/>
  <c r="AO1208" i="50"/>
  <c r="AF1208" i="50"/>
  <c r="Y1052" i="50"/>
  <c r="BZ1039" i="50"/>
  <c r="Y1051" i="50"/>
  <c r="Y1049" i="50"/>
  <c r="Y1048" i="50"/>
  <c r="Y1047" i="50"/>
  <c r="AY1047" i="50"/>
  <c r="Y1050" i="50"/>
  <c r="Y1046" i="50"/>
  <c r="Y1044" i="50"/>
  <c r="AC1152" i="50"/>
  <c r="Q819" i="50"/>
  <c r="BC831" i="50"/>
  <c r="R821" i="50"/>
  <c r="BV818" i="50"/>
  <c r="BE832" i="50"/>
  <c r="BC830" i="50"/>
  <c r="BC832" i="50"/>
  <c r="AC148" i="50"/>
  <c r="Y156" i="50"/>
  <c r="Y157" i="50"/>
  <c r="Y159" i="50"/>
  <c r="Y155" i="50"/>
  <c r="Y153" i="50"/>
  <c r="AR153" i="50"/>
  <c r="Y160" i="50"/>
  <c r="Y158" i="50"/>
  <c r="BZ148" i="50"/>
  <c r="Y161" i="50"/>
  <c r="BE373" i="50"/>
  <c r="Q369" i="50"/>
  <c r="Q359" i="50"/>
  <c r="BE371" i="50"/>
  <c r="R369" i="50"/>
  <c r="BX359" i="50"/>
  <c r="BZ256" i="50"/>
  <c r="Y263" i="50"/>
  <c r="Y269" i="50"/>
  <c r="Y261" i="50"/>
  <c r="AC1211" i="50"/>
  <c r="AA103" i="58"/>
  <c r="I103" i="58"/>
  <c r="AK103" i="58"/>
  <c r="AY2046" i="50"/>
  <c r="V514" i="50"/>
  <c r="V506" i="50"/>
  <c r="V507" i="50"/>
  <c r="V508" i="50"/>
  <c r="V509" i="50"/>
  <c r="V510" i="50"/>
  <c r="V511" i="50"/>
  <c r="V512" i="50"/>
  <c r="AH911" i="50"/>
  <c r="T1265" i="50"/>
  <c r="T1260" i="50"/>
  <c r="T1263" i="50"/>
  <c r="T1266" i="50"/>
  <c r="T1264" i="50"/>
  <c r="T1268" i="50"/>
  <c r="T1267" i="50"/>
  <c r="T1251" i="50"/>
  <c r="K1250" i="50"/>
  <c r="T1262" i="50"/>
  <c r="T1629" i="50"/>
  <c r="T1641" i="50"/>
  <c r="T1644" i="50"/>
  <c r="T1643" i="50"/>
  <c r="T1638" i="50"/>
  <c r="T1645" i="50"/>
  <c r="K1628" i="50"/>
  <c r="T1646" i="50"/>
  <c r="T1642" i="50"/>
  <c r="T1640" i="50"/>
  <c r="AC1606" i="50"/>
  <c r="Y1614" i="50"/>
  <c r="Y1613" i="50"/>
  <c r="Y1616" i="50"/>
  <c r="N1601" i="50"/>
  <c r="BT1601" i="50"/>
  <c r="Y1615" i="50"/>
  <c r="Y1619" i="50"/>
  <c r="Y533" i="50"/>
  <c r="BZ526" i="50"/>
  <c r="Y537" i="50"/>
  <c r="Y534" i="50"/>
  <c r="Y536" i="50"/>
  <c r="AK99" i="58"/>
  <c r="AK207" i="50"/>
  <c r="BC1478" i="50"/>
  <c r="R1476" i="50"/>
  <c r="BX1466" i="50"/>
  <c r="AK66" i="58"/>
  <c r="M66" i="58"/>
  <c r="AA66" i="58"/>
  <c r="I66" i="58"/>
  <c r="T603" i="50"/>
  <c r="T618" i="50"/>
  <c r="T617" i="50"/>
  <c r="T615" i="50"/>
  <c r="T616" i="50"/>
  <c r="T612" i="50"/>
  <c r="T614" i="50"/>
  <c r="T619" i="50"/>
  <c r="T620" i="50"/>
  <c r="K602" i="50"/>
  <c r="V1019" i="50"/>
  <c r="V1020" i="50"/>
  <c r="V1021" i="50"/>
  <c r="V1022" i="50"/>
  <c r="V1023" i="50"/>
  <c r="V1024" i="50"/>
  <c r="V1027" i="50"/>
  <c r="V1208" i="50"/>
  <c r="V1209" i="50"/>
  <c r="V1210" i="50"/>
  <c r="V1211" i="50"/>
  <c r="V1212" i="50"/>
  <c r="V1213" i="50"/>
  <c r="W1213" i="50"/>
  <c r="V1216" i="50"/>
  <c r="V1378" i="50"/>
  <c r="V1370" i="50"/>
  <c r="V1371" i="50"/>
  <c r="V1372" i="50"/>
  <c r="V1373" i="50"/>
  <c r="V1374" i="50"/>
  <c r="V1375" i="50"/>
  <c r="T1509" i="50"/>
  <c r="T1503" i="50"/>
  <c r="K1493" i="50"/>
  <c r="T1507" i="50"/>
  <c r="T1510" i="50"/>
  <c r="T1506" i="50"/>
  <c r="T1494" i="50"/>
  <c r="T1505" i="50"/>
  <c r="T1511" i="50"/>
  <c r="T1508" i="50"/>
  <c r="AY1858" i="50"/>
  <c r="AC100" i="58"/>
  <c r="AD100" i="58"/>
  <c r="K100" i="58"/>
  <c r="BC1858" i="50"/>
  <c r="BD1857" i="50"/>
  <c r="N1845" i="50"/>
  <c r="BU1844" i="50"/>
  <c r="R1847" i="50"/>
  <c r="BV1844" i="50"/>
  <c r="BE1856" i="50"/>
  <c r="BC1856" i="50"/>
  <c r="R1854" i="50"/>
  <c r="BX1844" i="50"/>
  <c r="Q1845" i="50"/>
  <c r="AK1856" i="50"/>
  <c r="R1853" i="50"/>
  <c r="BW1844" i="50"/>
  <c r="BD1858" i="50"/>
  <c r="BE1858" i="50"/>
  <c r="BE1857" i="50"/>
  <c r="BD1856" i="50"/>
  <c r="Q495" i="50"/>
  <c r="BC507" i="50"/>
  <c r="Q504" i="50"/>
  <c r="BD506" i="50"/>
  <c r="BE507" i="50"/>
  <c r="BE506" i="50"/>
  <c r="Q497" i="50"/>
  <c r="BD507" i="50"/>
  <c r="Q494" i="50"/>
  <c r="BJ167" i="58"/>
  <c r="N1278" i="50"/>
  <c r="BU1277" i="50"/>
  <c r="BD1289" i="50"/>
  <c r="Q1280" i="50"/>
  <c r="R1286" i="50"/>
  <c r="BW1277" i="50"/>
  <c r="Q1277" i="50"/>
  <c r="R1287" i="50"/>
  <c r="BX1277" i="50"/>
  <c r="BE1291" i="50"/>
  <c r="Q1278" i="50"/>
  <c r="Q1287" i="50"/>
  <c r="BD1290" i="50"/>
  <c r="BE1290" i="50"/>
  <c r="BC1291" i="50"/>
  <c r="Q1286" i="50"/>
  <c r="BJ67" i="58"/>
  <c r="AK67" i="58"/>
  <c r="M67" i="58"/>
  <c r="I67" i="58"/>
  <c r="Q449" i="50"/>
  <c r="Q450" i="50"/>
  <c r="T1455" i="50"/>
  <c r="AH965" i="50"/>
  <c r="G80" i="62"/>
  <c r="H2102" i="50"/>
  <c r="H80" i="62"/>
  <c r="H2133" i="50"/>
  <c r="H111" i="62"/>
  <c r="G111" i="62"/>
  <c r="T2076" i="50"/>
  <c r="T2073" i="50"/>
  <c r="T2078" i="50"/>
  <c r="T2074" i="50"/>
  <c r="T2077" i="50"/>
  <c r="T2075" i="50"/>
  <c r="T2061" i="50"/>
  <c r="T2070" i="50"/>
  <c r="T2072" i="50"/>
  <c r="K2060" i="50"/>
  <c r="T992" i="50"/>
  <c r="T998" i="50"/>
  <c r="T994" i="50"/>
  <c r="T993" i="50"/>
  <c r="T996" i="50"/>
  <c r="T981" i="50"/>
  <c r="AH1155" i="50"/>
  <c r="AH1995" i="50"/>
  <c r="T2023" i="50"/>
  <c r="T2022" i="50"/>
  <c r="T2021" i="50"/>
  <c r="T2020" i="50"/>
  <c r="T2007" i="50"/>
  <c r="T2019" i="50"/>
  <c r="T2018" i="50"/>
  <c r="T2024" i="50"/>
  <c r="T2016" i="50"/>
  <c r="K2006" i="50"/>
  <c r="Q1773" i="50"/>
  <c r="Y535" i="50"/>
  <c r="T401" i="50"/>
  <c r="T1348" i="50"/>
  <c r="Q1793" i="50"/>
  <c r="BD1802" i="50"/>
  <c r="Q1799" i="50"/>
  <c r="AK1800" i="50"/>
  <c r="Q1791" i="50"/>
  <c r="BD1804" i="50"/>
  <c r="Q1800" i="50"/>
  <c r="Q1790" i="50"/>
  <c r="AK1802" i="50"/>
  <c r="BC1804" i="50"/>
  <c r="BE1802" i="50"/>
  <c r="BD1803" i="50"/>
  <c r="V1775" i="50"/>
  <c r="V1776" i="50"/>
  <c r="V1777" i="50"/>
  <c r="V1778" i="50"/>
  <c r="V1779" i="50"/>
  <c r="V1780" i="50"/>
  <c r="V1781" i="50"/>
  <c r="W1781" i="50"/>
  <c r="K980" i="50"/>
  <c r="AY1859" i="50"/>
  <c r="Y1618" i="50"/>
  <c r="Q1847" i="50"/>
  <c r="Y539" i="50"/>
  <c r="BC1289" i="50"/>
  <c r="AA135" i="58"/>
  <c r="AK135" i="58"/>
  <c r="I135" i="58"/>
  <c r="N1277" i="50"/>
  <c r="BT1277" i="50"/>
  <c r="Y1854" i="50"/>
  <c r="Y1856" i="50"/>
  <c r="Y1857" i="50"/>
  <c r="Y1862" i="50"/>
  <c r="BZ1849" i="50"/>
  <c r="Y1860" i="50"/>
  <c r="T995" i="50"/>
  <c r="M234" i="50"/>
  <c r="AR234" i="50"/>
  <c r="AC2040" i="50"/>
  <c r="AC2043" i="50"/>
  <c r="AC2050" i="50"/>
  <c r="R258" i="58"/>
  <c r="R259" i="58"/>
  <c r="BE1073" i="50"/>
  <c r="BC1073" i="50"/>
  <c r="AK1071" i="50"/>
  <c r="BC1074" i="50"/>
  <c r="BE1075" i="50"/>
  <c r="BE1074" i="50"/>
  <c r="BD1073" i="50"/>
  <c r="Q1064" i="50"/>
  <c r="AK1073" i="50"/>
  <c r="N1062" i="50"/>
  <c r="BU1061" i="50"/>
  <c r="BD1075" i="50"/>
  <c r="R1070" i="50"/>
  <c r="BW1061" i="50"/>
  <c r="Q1061" i="50"/>
  <c r="Q1070" i="50"/>
  <c r="AC1930" i="50"/>
  <c r="AC1935" i="50"/>
  <c r="Y1935" i="50"/>
  <c r="Y1940" i="50"/>
  <c r="Y1938" i="50"/>
  <c r="Y1937" i="50"/>
  <c r="Y1943" i="50"/>
  <c r="R1928" i="50"/>
  <c r="BV1925" i="50"/>
  <c r="Y1941" i="50"/>
  <c r="AK315" i="50"/>
  <c r="Q308" i="50"/>
  <c r="BC319" i="50"/>
  <c r="BC318" i="50"/>
  <c r="BD319" i="50"/>
  <c r="AK317" i="50"/>
  <c r="BD318" i="50"/>
  <c r="BC317" i="50"/>
  <c r="N306" i="50"/>
  <c r="BU305" i="50"/>
  <c r="Q314" i="50"/>
  <c r="N305" i="50"/>
  <c r="BT305" i="50"/>
  <c r="Q306" i="50"/>
  <c r="BD317" i="50"/>
  <c r="BE319" i="50"/>
  <c r="V1135" i="50"/>
  <c r="I260" i="58"/>
  <c r="BJ260" i="58"/>
  <c r="N1655" i="50"/>
  <c r="BT1655" i="50"/>
  <c r="N1656" i="50"/>
  <c r="BU1655" i="50"/>
  <c r="BE1669" i="50"/>
  <c r="BC1668" i="50"/>
  <c r="BD1669" i="50"/>
  <c r="Q1656" i="50"/>
  <c r="AK1667" i="50"/>
  <c r="Q1665" i="50"/>
  <c r="AK1665" i="50"/>
  <c r="Q1655" i="50"/>
  <c r="BE1668" i="50"/>
  <c r="Q1658" i="50"/>
  <c r="BE155" i="50"/>
  <c r="BE157" i="50"/>
  <c r="Q153" i="50"/>
  <c r="BE156" i="50"/>
  <c r="Y377" i="50"/>
  <c r="Y373" i="50"/>
  <c r="Y376" i="50"/>
  <c r="Y375" i="50"/>
  <c r="AC364" i="50"/>
  <c r="Y369" i="50"/>
  <c r="Y372" i="50"/>
  <c r="Y371" i="50"/>
  <c r="BZ364" i="50"/>
  <c r="Y374" i="50"/>
  <c r="AK1314" i="50"/>
  <c r="Q1305" i="50"/>
  <c r="Q1313" i="50"/>
  <c r="AK1316" i="50"/>
  <c r="BC1318" i="50"/>
  <c r="Q1314" i="50"/>
  <c r="R1313" i="50"/>
  <c r="BW1304" i="50"/>
  <c r="BE1318" i="50"/>
  <c r="Q1304" i="50"/>
  <c r="Q1307" i="50"/>
  <c r="R1307" i="50"/>
  <c r="BV1304" i="50"/>
  <c r="N1305" i="50"/>
  <c r="BU1304" i="50"/>
  <c r="BC1316" i="50"/>
  <c r="N1304" i="50"/>
  <c r="BT1304" i="50"/>
  <c r="BD1318" i="50"/>
  <c r="BD1316" i="50"/>
  <c r="V830" i="50"/>
  <c r="V831" i="50"/>
  <c r="V832" i="50"/>
  <c r="V833" i="50"/>
  <c r="V834" i="50"/>
  <c r="V835" i="50"/>
  <c r="V838" i="50"/>
  <c r="V965" i="50"/>
  <c r="V966" i="50"/>
  <c r="V967" i="50"/>
  <c r="V968" i="50"/>
  <c r="V969" i="50"/>
  <c r="V970" i="50"/>
  <c r="V971" i="50"/>
  <c r="V973" i="50"/>
  <c r="T1454" i="50"/>
  <c r="T1456" i="50"/>
  <c r="T1440" i="50"/>
  <c r="T1451" i="50"/>
  <c r="T1452" i="50"/>
  <c r="K1439" i="50"/>
  <c r="T1449" i="50"/>
  <c r="V1972" i="50"/>
  <c r="V1964" i="50"/>
  <c r="V1965" i="50"/>
  <c r="V1966" i="50"/>
  <c r="V1967" i="50"/>
  <c r="V1968" i="50"/>
  <c r="V1969" i="50"/>
  <c r="I290" i="58"/>
  <c r="AA290" i="58"/>
  <c r="W1834" i="50"/>
  <c r="T427" i="50"/>
  <c r="T431" i="50"/>
  <c r="K413" i="50"/>
  <c r="T428" i="50"/>
  <c r="T414" i="50"/>
  <c r="T430" i="50"/>
  <c r="T423" i="50"/>
  <c r="T429" i="50"/>
  <c r="T426" i="50"/>
  <c r="BE1775" i="50"/>
  <c r="AK1775" i="50"/>
  <c r="BC1777" i="50"/>
  <c r="BC1776" i="50"/>
  <c r="Q1764" i="50"/>
  <c r="BD1777" i="50"/>
  <c r="Q1766" i="50"/>
  <c r="BD1776" i="50"/>
  <c r="Q1763" i="50"/>
  <c r="BD1775" i="50"/>
  <c r="Q1772" i="50"/>
  <c r="AK1773" i="50"/>
  <c r="BE1777" i="50"/>
  <c r="AY1993" i="50"/>
  <c r="AY803" i="50"/>
  <c r="AY1426" i="50"/>
  <c r="Q882" i="50"/>
  <c r="BC884" i="50"/>
  <c r="Q873" i="50"/>
  <c r="Q881" i="50"/>
  <c r="BD886" i="50"/>
  <c r="R882" i="50"/>
  <c r="BX872" i="50"/>
  <c r="BE884" i="50"/>
  <c r="N873" i="50"/>
  <c r="BU872" i="50"/>
  <c r="AK882" i="50"/>
  <c r="BC885" i="50"/>
  <c r="BC886" i="50"/>
  <c r="AK884" i="50"/>
  <c r="Q875" i="50"/>
  <c r="AY239" i="50"/>
  <c r="H2142" i="50"/>
  <c r="H120" i="62"/>
  <c r="G120" i="62"/>
  <c r="G92" i="62"/>
  <c r="H2114" i="50"/>
  <c r="H92" i="62"/>
  <c r="T153" i="50"/>
  <c r="T155" i="50"/>
  <c r="T161" i="50"/>
  <c r="M153" i="50"/>
  <c r="T156" i="50"/>
  <c r="T159" i="50"/>
  <c r="T157" i="50"/>
  <c r="T158" i="50"/>
  <c r="T160" i="50"/>
  <c r="T183" i="50"/>
  <c r="T185" i="50"/>
  <c r="T171" i="50"/>
  <c r="T188" i="50"/>
  <c r="K170" i="50"/>
  <c r="T187" i="50"/>
  <c r="T182" i="50"/>
  <c r="T186" i="50"/>
  <c r="T387" i="50"/>
  <c r="T399" i="50"/>
  <c r="T398" i="50"/>
  <c r="T402" i="50"/>
  <c r="T396" i="50"/>
  <c r="T404" i="50"/>
  <c r="T400" i="50"/>
  <c r="AH453" i="50"/>
  <c r="T483" i="50"/>
  <c r="T468" i="50"/>
  <c r="T480" i="50"/>
  <c r="T485" i="50"/>
  <c r="K467" i="50"/>
  <c r="T484" i="50"/>
  <c r="T482" i="50"/>
  <c r="T477" i="50"/>
  <c r="T481" i="50"/>
  <c r="T776" i="50"/>
  <c r="T780" i="50"/>
  <c r="K764" i="50"/>
  <c r="T765" i="50"/>
  <c r="T778" i="50"/>
  <c r="T782" i="50"/>
  <c r="T781" i="50"/>
  <c r="T858" i="50"/>
  <c r="T861" i="50"/>
  <c r="T862" i="50"/>
  <c r="T859" i="50"/>
  <c r="T855" i="50"/>
  <c r="T846" i="50"/>
  <c r="T860" i="50"/>
  <c r="T857" i="50"/>
  <c r="K845" i="50"/>
  <c r="AH884" i="50"/>
  <c r="T900" i="50"/>
  <c r="R902" i="50"/>
  <c r="BV899" i="50"/>
  <c r="T915" i="50"/>
  <c r="T917" i="50"/>
  <c r="T914" i="50"/>
  <c r="T916" i="50"/>
  <c r="T909" i="50"/>
  <c r="AH969" i="50"/>
  <c r="T1105" i="50"/>
  <c r="T1100" i="50"/>
  <c r="T1104" i="50"/>
  <c r="T1102" i="50"/>
  <c r="K1088" i="50"/>
  <c r="T1098" i="50"/>
  <c r="T1101" i="50"/>
  <c r="T1089" i="50"/>
  <c r="AC1093" i="50"/>
  <c r="T1106" i="50"/>
  <c r="T1103" i="50"/>
  <c r="T1238" i="50"/>
  <c r="T1233" i="50"/>
  <c r="K1223" i="50"/>
  <c r="T1235" i="50"/>
  <c r="T1224" i="50"/>
  <c r="T1236" i="50"/>
  <c r="T1240" i="50"/>
  <c r="T1241" i="50"/>
  <c r="T1237" i="50"/>
  <c r="T1346" i="50"/>
  <c r="T1347" i="50"/>
  <c r="T1343" i="50"/>
  <c r="T1332" i="50"/>
  <c r="R1340" i="50"/>
  <c r="BW1331" i="50"/>
  <c r="T1341" i="50"/>
  <c r="T1349" i="50"/>
  <c r="V1694" i="50"/>
  <c r="V1695" i="50"/>
  <c r="V1696" i="50"/>
  <c r="V1697" i="50"/>
  <c r="V1698" i="50"/>
  <c r="V1699" i="50"/>
  <c r="V1702" i="50"/>
  <c r="R881" i="50"/>
  <c r="BW872" i="50"/>
  <c r="N1844" i="50"/>
  <c r="BT1844" i="50"/>
  <c r="K386" i="50"/>
  <c r="AK450" i="50"/>
  <c r="T911" i="50"/>
  <c r="AK1287" i="50"/>
  <c r="BE886" i="50"/>
  <c r="T1457" i="50"/>
  <c r="T479" i="50"/>
  <c r="Y1611" i="50"/>
  <c r="N872" i="50"/>
  <c r="BT872" i="50"/>
  <c r="R1280" i="50"/>
  <c r="BV1277" i="50"/>
  <c r="BD1291" i="50"/>
  <c r="AY1561" i="50"/>
  <c r="BE1316" i="50"/>
  <c r="T912" i="50"/>
  <c r="T1344" i="50"/>
  <c r="T990" i="50"/>
  <c r="T184" i="50"/>
  <c r="R134" i="58"/>
  <c r="R130" i="58"/>
  <c r="R131" i="58"/>
  <c r="Y1881" i="50"/>
  <c r="AR1881" i="50"/>
  <c r="T774" i="50"/>
  <c r="Y237" i="50"/>
  <c r="Y240" i="50"/>
  <c r="Y241" i="50"/>
  <c r="AC229" i="50"/>
  <c r="Y238" i="50"/>
  <c r="Y242" i="50"/>
  <c r="BC534" i="50"/>
  <c r="AK533" i="50"/>
  <c r="R531" i="50"/>
  <c r="BX521" i="50"/>
  <c r="BE533" i="50"/>
  <c r="AK531" i="50"/>
  <c r="N521" i="50"/>
  <c r="BT521" i="50"/>
  <c r="N522" i="50"/>
  <c r="BU521" i="50"/>
  <c r="BE534" i="50"/>
  <c r="Q522" i="50"/>
  <c r="BD534" i="50"/>
  <c r="BE535" i="50"/>
  <c r="BC535" i="50"/>
  <c r="L304" i="58"/>
  <c r="L299" i="58"/>
  <c r="BB282" i="58"/>
  <c r="L305" i="58"/>
  <c r="BF282" i="58"/>
  <c r="BJ165" i="58"/>
  <c r="I165" i="58"/>
  <c r="AA165" i="58"/>
  <c r="AK165" i="58"/>
  <c r="M165" i="58"/>
  <c r="R324" i="58"/>
  <c r="W322" i="58"/>
  <c r="R327" i="58"/>
  <c r="M339" i="58"/>
  <c r="M320" i="58"/>
  <c r="W323" i="58"/>
  <c r="I323" i="58"/>
  <c r="W327" i="58"/>
  <c r="R320" i="58"/>
  <c r="R328" i="58"/>
  <c r="U315" i="58"/>
  <c r="W325" i="58"/>
  <c r="V433" i="50"/>
  <c r="V425" i="50"/>
  <c r="V426" i="50"/>
  <c r="V427" i="50"/>
  <c r="V428" i="50"/>
  <c r="V429" i="50"/>
  <c r="V430" i="50"/>
  <c r="W430" i="50"/>
  <c r="V622" i="50"/>
  <c r="V614" i="50"/>
  <c r="V615" i="50"/>
  <c r="V616" i="50"/>
  <c r="V617" i="50"/>
  <c r="V618" i="50"/>
  <c r="V619" i="50"/>
  <c r="V620" i="50"/>
  <c r="W620" i="50"/>
  <c r="AH749" i="50"/>
  <c r="BD1397" i="50"/>
  <c r="AK1395" i="50"/>
  <c r="N1386" i="50"/>
  <c r="BU1385" i="50"/>
  <c r="AK1397" i="50"/>
  <c r="BE1398" i="50"/>
  <c r="Q1385" i="50"/>
  <c r="BC1397" i="50"/>
  <c r="N1385" i="50"/>
  <c r="BT1385" i="50"/>
  <c r="R1388" i="50"/>
  <c r="BV1385" i="50"/>
  <c r="BD1398" i="50"/>
  <c r="R1394" i="50"/>
  <c r="BW1385" i="50"/>
  <c r="Q1395" i="50"/>
  <c r="BD1399" i="50"/>
  <c r="V1505" i="50"/>
  <c r="V1506" i="50"/>
  <c r="V1507" i="50"/>
  <c r="V1508" i="50"/>
  <c r="V1509" i="50"/>
  <c r="V1510" i="50"/>
  <c r="W1510" i="50"/>
  <c r="V1513" i="50"/>
  <c r="T1751" i="50"/>
  <c r="T1748" i="50"/>
  <c r="T1753" i="50"/>
  <c r="K1736" i="50"/>
  <c r="T1754" i="50"/>
  <c r="T1749" i="50"/>
  <c r="T1746" i="50"/>
  <c r="V2072" i="50"/>
  <c r="V2073" i="50"/>
  <c r="V2074" i="50"/>
  <c r="V2075" i="50"/>
  <c r="V2076" i="50"/>
  <c r="V2077" i="50"/>
  <c r="W2077" i="50"/>
  <c r="V2080" i="50"/>
  <c r="V72" i="50"/>
  <c r="AE98" i="58"/>
  <c r="AT90" i="58"/>
  <c r="AC98" i="58"/>
  <c r="AY1295" i="50"/>
  <c r="AC1557" i="50"/>
  <c r="AC1554" i="50"/>
  <c r="H2092" i="50"/>
  <c r="G70" i="62"/>
  <c r="BJ264" i="58"/>
  <c r="AK264" i="58"/>
  <c r="AA264" i="58"/>
  <c r="BD535" i="50"/>
  <c r="T1737" i="50"/>
  <c r="I100" i="58"/>
  <c r="AK100" i="58"/>
  <c r="BJ100" i="58"/>
  <c r="BJ293" i="58"/>
  <c r="AK293" i="58"/>
  <c r="M293" i="58"/>
  <c r="I101" i="58"/>
  <c r="AK101" i="58"/>
  <c r="M101" i="58"/>
  <c r="BJ101" i="58"/>
  <c r="AA101" i="58"/>
  <c r="L74" i="58"/>
  <c r="BA58" i="58"/>
  <c r="AO67" i="58"/>
  <c r="L80" i="58"/>
  <c r="AP67" i="58"/>
  <c r="AY454" i="50"/>
  <c r="M1314" i="50"/>
  <c r="AR1314" i="50"/>
  <c r="R1179" i="50"/>
  <c r="BX1169" i="50"/>
  <c r="BE1182" i="50"/>
  <c r="N1169" i="50"/>
  <c r="BT1169" i="50"/>
  <c r="N1170" i="50"/>
  <c r="BU1169" i="50"/>
  <c r="R1178" i="50"/>
  <c r="BW1169" i="50"/>
  <c r="Y645" i="50"/>
  <c r="AY645" i="50"/>
  <c r="Q929" i="50"/>
  <c r="R929" i="50"/>
  <c r="BV926" i="50"/>
  <c r="BC939" i="50"/>
  <c r="BE938" i="50"/>
  <c r="N926" i="50"/>
  <c r="BT926" i="50"/>
  <c r="AK230" i="58"/>
  <c r="H2123" i="50"/>
  <c r="H101" i="62"/>
  <c r="G101" i="62"/>
  <c r="H2130" i="50"/>
  <c r="H108" i="62"/>
  <c r="G108" i="62"/>
  <c r="H2129" i="50"/>
  <c r="H107" i="62"/>
  <c r="G107" i="62"/>
  <c r="G142" i="62"/>
  <c r="H2164" i="50"/>
  <c r="H142" i="62"/>
  <c r="H2143" i="50"/>
  <c r="H121" i="62"/>
  <c r="G121" i="62"/>
  <c r="AC1155" i="50"/>
  <c r="M1989" i="50"/>
  <c r="AP99" i="58"/>
  <c r="AO99" i="58"/>
  <c r="L112" i="58"/>
  <c r="L106" i="58"/>
  <c r="BA90" i="58"/>
  <c r="T279" i="50"/>
  <c r="T292" i="50"/>
  <c r="T290" i="50"/>
  <c r="T293" i="50"/>
  <c r="K278" i="50"/>
  <c r="T288" i="50"/>
  <c r="T76" i="50"/>
  <c r="T79" i="50"/>
  <c r="AP291" i="58"/>
  <c r="AY1428" i="50"/>
  <c r="AY1997" i="50"/>
  <c r="BD533" i="50"/>
  <c r="T1750" i="50"/>
  <c r="Y1835" i="50"/>
  <c r="Y1830" i="50"/>
  <c r="Y1833" i="50"/>
  <c r="Y1829" i="50"/>
  <c r="Y1831" i="50"/>
  <c r="Y1834" i="50"/>
  <c r="Y1159" i="50"/>
  <c r="BZ1147" i="50"/>
  <c r="Y1157" i="50"/>
  <c r="Y1158" i="50"/>
  <c r="N1142" i="50"/>
  <c r="BT1142" i="50"/>
  <c r="Y1154" i="50"/>
  <c r="N1143" i="50"/>
  <c r="BU1142" i="50"/>
  <c r="Y1160" i="50"/>
  <c r="AE64" i="58"/>
  <c r="AY1320" i="50"/>
  <c r="BZ1320" i="50"/>
  <c r="BZ1665" i="50"/>
  <c r="BZ1672" i="50"/>
  <c r="BZ1662" i="50"/>
  <c r="I258" i="58"/>
  <c r="BJ258" i="58"/>
  <c r="AC1212" i="50"/>
  <c r="BC1615" i="50"/>
  <c r="BE1615" i="50"/>
  <c r="R1610" i="50"/>
  <c r="BW1601" i="50"/>
  <c r="R1611" i="50"/>
  <c r="BX1601" i="50"/>
  <c r="BD1614" i="50"/>
  <c r="BC1614" i="50"/>
  <c r="AK1613" i="50"/>
  <c r="Y1565" i="50"/>
  <c r="Y1562" i="50"/>
  <c r="Y1564" i="50"/>
  <c r="AY1564" i="50"/>
  <c r="Y1560" i="50"/>
  <c r="AY804" i="50"/>
  <c r="AK2043" i="50"/>
  <c r="BC2047" i="50"/>
  <c r="Q2034" i="50"/>
  <c r="BD2045" i="50"/>
  <c r="R2042" i="50"/>
  <c r="BW2033" i="50"/>
  <c r="BE2047" i="50"/>
  <c r="BD2046" i="50"/>
  <c r="BJ229" i="58"/>
  <c r="I229" i="58"/>
  <c r="Y1694" i="50"/>
  <c r="BZ1687" i="50"/>
  <c r="R1691" i="50"/>
  <c r="BW1682" i="50"/>
  <c r="Y1699" i="50"/>
  <c r="AC1687" i="50"/>
  <c r="Y1696" i="50"/>
  <c r="BE237" i="50"/>
  <c r="AK234" i="50"/>
  <c r="Q234" i="50"/>
  <c r="BD237" i="50"/>
  <c r="BC236" i="50"/>
  <c r="BC238" i="50"/>
  <c r="Q224" i="50"/>
  <c r="Q225" i="50"/>
  <c r="Q233" i="50"/>
  <c r="BD238" i="50"/>
  <c r="N224" i="50"/>
  <c r="BT224" i="50"/>
  <c r="Q227" i="50"/>
  <c r="R233" i="50"/>
  <c r="BW224" i="50"/>
  <c r="BE236" i="50"/>
  <c r="H2151" i="50"/>
  <c r="H129" i="62"/>
  <c r="G129" i="62"/>
  <c r="W68" i="58"/>
  <c r="R64" i="58"/>
  <c r="R71" i="58"/>
  <c r="M64" i="58"/>
  <c r="W69" i="58"/>
  <c r="W71" i="58"/>
  <c r="F82" i="61"/>
  <c r="AN82" i="61"/>
  <c r="AU82" i="61"/>
  <c r="AP82" i="61"/>
  <c r="AO82" i="61"/>
  <c r="AG82" i="61"/>
  <c r="AL82" i="61"/>
  <c r="AT82" i="61"/>
  <c r="E82" i="61"/>
  <c r="AM82" i="61"/>
  <c r="AK82" i="61"/>
  <c r="AH82" i="61"/>
  <c r="G82" i="61"/>
  <c r="BZ1287" i="50"/>
  <c r="AY1208" i="50"/>
  <c r="Q1601" i="50"/>
  <c r="Y1557" i="50"/>
  <c r="L138" i="58"/>
  <c r="BA122" i="58"/>
  <c r="Y509" i="50"/>
  <c r="AC499" i="50"/>
  <c r="N225" i="50"/>
  <c r="BU224" i="50"/>
  <c r="I294" i="58"/>
  <c r="AA294" i="58"/>
  <c r="AE160" i="58"/>
  <c r="M160" i="58"/>
  <c r="W168" i="58"/>
  <c r="N2034" i="50"/>
  <c r="BU2033" i="50"/>
  <c r="R234" i="50"/>
  <c r="BX224" i="50"/>
  <c r="Y1429" i="50"/>
  <c r="Y1424" i="50"/>
  <c r="BZ1417" i="50"/>
  <c r="Y1422" i="50"/>
  <c r="M1422" i="50"/>
  <c r="R1415" i="50"/>
  <c r="BV1412" i="50"/>
  <c r="Y1427" i="50"/>
  <c r="Y833" i="50"/>
  <c r="AY833" i="50"/>
  <c r="AC823" i="50"/>
  <c r="Y832" i="50"/>
  <c r="Y828" i="50"/>
  <c r="Y830" i="50"/>
  <c r="AY830" i="50"/>
  <c r="W200" i="58"/>
  <c r="AK200" i="58"/>
  <c r="M192" i="58"/>
  <c r="AE192" i="58"/>
  <c r="Y1673" i="50"/>
  <c r="AC1660" i="50"/>
  <c r="Y1670" i="50"/>
  <c r="Y882" i="50"/>
  <c r="Y885" i="50"/>
  <c r="BD1559" i="50"/>
  <c r="Q1557" i="50"/>
  <c r="AK1559" i="50"/>
  <c r="R1556" i="50"/>
  <c r="BW1547" i="50"/>
  <c r="Q1548" i="50"/>
  <c r="BJ166" i="58"/>
  <c r="AK166" i="58"/>
  <c r="M166" i="58"/>
  <c r="AY1321" i="50"/>
  <c r="BZ1321" i="50"/>
  <c r="Y1399" i="50"/>
  <c r="AY1399" i="50"/>
  <c r="Y1397" i="50"/>
  <c r="AY1397" i="50"/>
  <c r="Y1398" i="50"/>
  <c r="AY1398" i="50"/>
  <c r="Y1395" i="50"/>
  <c r="M96" i="58"/>
  <c r="W104" i="58"/>
  <c r="L170" i="58"/>
  <c r="BA154" i="58"/>
  <c r="AP163" i="58"/>
  <c r="L177" i="58"/>
  <c r="BF154" i="58"/>
  <c r="AC877" i="50"/>
  <c r="BJ291" i="58"/>
  <c r="R1550" i="50"/>
  <c r="BV1547" i="50"/>
  <c r="AK1557" i="50"/>
  <c r="AA166" i="58"/>
  <c r="Y726" i="50"/>
  <c r="Y724" i="50"/>
  <c r="R719" i="50"/>
  <c r="BW710" i="50"/>
  <c r="Y720" i="50"/>
  <c r="N954" i="50"/>
  <c r="BU953" i="50"/>
  <c r="Q954" i="50"/>
  <c r="Q956" i="50"/>
  <c r="BE966" i="50"/>
  <c r="Q962" i="50"/>
  <c r="BD1209" i="50"/>
  <c r="R1206" i="50"/>
  <c r="BX1196" i="50"/>
  <c r="BC1210" i="50"/>
  <c r="BE1208" i="50"/>
  <c r="BD1208" i="50"/>
  <c r="Q1205" i="50"/>
  <c r="BE1210" i="50"/>
  <c r="AK1152" i="50"/>
  <c r="BD1156" i="50"/>
  <c r="R1145" i="50"/>
  <c r="BV1142" i="50"/>
  <c r="BD1154" i="50"/>
  <c r="BE1154" i="50"/>
  <c r="R1152" i="50"/>
  <c r="BX1142" i="50"/>
  <c r="BJ292" i="58"/>
  <c r="Y215" i="50"/>
  <c r="Y209" i="50"/>
  <c r="Y212" i="50"/>
  <c r="AC202" i="50"/>
  <c r="Y207" i="50"/>
  <c r="Y1479" i="50"/>
  <c r="Q738" i="50"/>
  <c r="BD751" i="50"/>
  <c r="BD750" i="50"/>
  <c r="BE749" i="50"/>
  <c r="BC750" i="50"/>
  <c r="BD1424" i="50"/>
  <c r="BE1426" i="50"/>
  <c r="BE1425" i="50"/>
  <c r="Q1415" i="50"/>
  <c r="BE1424" i="50"/>
  <c r="N1412" i="50"/>
  <c r="BT1412" i="50"/>
  <c r="R1421" i="50"/>
  <c r="BW1412" i="50"/>
  <c r="Q1422" i="50"/>
  <c r="Q1413" i="50"/>
  <c r="BD641" i="50"/>
  <c r="R638" i="50"/>
  <c r="BW629" i="50"/>
  <c r="BE642" i="50"/>
  <c r="Y318" i="50"/>
  <c r="AY318" i="50"/>
  <c r="G100" i="62"/>
  <c r="H2122" i="50"/>
  <c r="H100" i="62"/>
  <c r="G104" i="62"/>
  <c r="H2126" i="50"/>
  <c r="H104" i="62"/>
  <c r="G77" i="62"/>
  <c r="H2099" i="50"/>
  <c r="H77" i="62"/>
  <c r="R132" i="58"/>
  <c r="W131" i="58"/>
  <c r="R136" i="58"/>
  <c r="W134" i="58"/>
  <c r="W132" i="58"/>
  <c r="AK132" i="58"/>
  <c r="R135" i="58"/>
  <c r="W130" i="58"/>
  <c r="W133" i="58"/>
  <c r="V317" i="50"/>
  <c r="V318" i="50"/>
  <c r="V319" i="50"/>
  <c r="V320" i="50"/>
  <c r="V321" i="50"/>
  <c r="V322" i="50"/>
  <c r="V325" i="50"/>
  <c r="AX74" i="50"/>
  <c r="Y1316" i="50"/>
  <c r="Y1317" i="50"/>
  <c r="Y1319" i="50"/>
  <c r="H2150" i="50"/>
  <c r="H128" i="62"/>
  <c r="G128" i="62"/>
  <c r="H2111" i="50"/>
  <c r="H89" i="62"/>
  <c r="G89" i="62"/>
  <c r="G82" i="62"/>
  <c r="H2104" i="50"/>
  <c r="H82" i="62"/>
  <c r="G96" i="62"/>
  <c r="W195" i="58"/>
  <c r="W196" i="58"/>
  <c r="BJ196" i="58"/>
  <c r="R196" i="58"/>
  <c r="U187" i="58"/>
  <c r="W199" i="58"/>
  <c r="W231" i="58"/>
  <c r="R224" i="58"/>
  <c r="R228" i="58"/>
  <c r="T266" i="50"/>
  <c r="T261" i="50"/>
  <c r="K251" i="50"/>
  <c r="T264" i="50"/>
  <c r="V487" i="50"/>
  <c r="V479" i="50"/>
  <c r="V480" i="50"/>
  <c r="V481" i="50"/>
  <c r="V482" i="50"/>
  <c r="V483" i="50"/>
  <c r="V484" i="50"/>
  <c r="V857" i="50"/>
  <c r="V858" i="50"/>
  <c r="V859" i="50"/>
  <c r="V860" i="50"/>
  <c r="V861" i="50"/>
  <c r="V862" i="50"/>
  <c r="V865" i="50"/>
  <c r="V919" i="50"/>
  <c r="V911" i="50"/>
  <c r="V912" i="50"/>
  <c r="V913" i="50"/>
  <c r="V914" i="50"/>
  <c r="V915" i="50"/>
  <c r="V916" i="50"/>
  <c r="V1000" i="50"/>
  <c r="V992" i="50"/>
  <c r="V993" i="50"/>
  <c r="V994" i="50"/>
  <c r="V995" i="50"/>
  <c r="V996" i="50"/>
  <c r="V997" i="50"/>
  <c r="V998" i="50"/>
  <c r="W998" i="50"/>
  <c r="T1071" i="50"/>
  <c r="T1078" i="50"/>
  <c r="T1074" i="50"/>
  <c r="V1108" i="50"/>
  <c r="V1100" i="50"/>
  <c r="V1101" i="50"/>
  <c r="V1102" i="50"/>
  <c r="V1103" i="50"/>
  <c r="V1104" i="50"/>
  <c r="V1105" i="50"/>
  <c r="T1160" i="50"/>
  <c r="T1156" i="50"/>
  <c r="T1157" i="50"/>
  <c r="V1343" i="50"/>
  <c r="V1344" i="50"/>
  <c r="V1345" i="50"/>
  <c r="V1346" i="50"/>
  <c r="V1347" i="50"/>
  <c r="V1348" i="50"/>
  <c r="V1349" i="50"/>
  <c r="V1351" i="50"/>
  <c r="T1564" i="50"/>
  <c r="T1565" i="50"/>
  <c r="T1807" i="50"/>
  <c r="T1791" i="50"/>
  <c r="R1793" i="50"/>
  <c r="BV1790" i="50"/>
  <c r="T1827" i="50"/>
  <c r="K1817" i="50"/>
  <c r="T1908" i="50"/>
  <c r="T1911" i="50"/>
  <c r="T1899" i="50"/>
  <c r="R1907" i="50"/>
  <c r="BW1898" i="50"/>
  <c r="T1915" i="50"/>
  <c r="L240" i="58"/>
  <c r="R720" i="50"/>
  <c r="BX710" i="50"/>
  <c r="Q720" i="50"/>
  <c r="BE724" i="50"/>
  <c r="Y1322" i="50"/>
  <c r="AC445" i="50"/>
  <c r="Y450" i="50"/>
  <c r="BE803" i="50"/>
  <c r="Q801" i="50"/>
  <c r="BZ1066" i="50"/>
  <c r="Y1071" i="50"/>
  <c r="Y1075" i="50"/>
  <c r="W224" i="58"/>
  <c r="W232" i="58"/>
  <c r="I232" i="58"/>
  <c r="W197" i="58"/>
  <c r="M243" i="58"/>
  <c r="W227" i="58"/>
  <c r="H2116" i="50"/>
  <c r="H94" i="62"/>
  <c r="G94" i="62"/>
  <c r="T377" i="50"/>
  <c r="T374" i="50"/>
  <c r="T376" i="50"/>
  <c r="T668" i="50"/>
  <c r="K656" i="50"/>
  <c r="T695" i="50"/>
  <c r="K683" i="50"/>
  <c r="T701" i="50"/>
  <c r="T698" i="50"/>
  <c r="T699" i="50"/>
  <c r="T700" i="50"/>
  <c r="T684" i="50"/>
  <c r="T747" i="50"/>
  <c r="T738" i="50"/>
  <c r="N737" i="50"/>
  <c r="BT737" i="50"/>
  <c r="AX128" i="50"/>
  <c r="Y2048" i="50"/>
  <c r="Y2051" i="50"/>
  <c r="Q1989" i="50"/>
  <c r="AK1991" i="50"/>
  <c r="AK342" i="50"/>
  <c r="Q341" i="50"/>
  <c r="BE345" i="50"/>
  <c r="AK1937" i="50"/>
  <c r="AK1935" i="50"/>
  <c r="Q1935" i="50"/>
  <c r="BD1939" i="50"/>
  <c r="BJ356" i="58"/>
  <c r="AA356" i="58"/>
  <c r="AE356" i="58"/>
  <c r="AV346" i="58"/>
  <c r="N1683" i="50"/>
  <c r="BU1682" i="50"/>
  <c r="BC1694" i="50"/>
  <c r="Q1692" i="50"/>
  <c r="Q1685" i="50"/>
  <c r="T457" i="50"/>
  <c r="T458" i="50"/>
  <c r="T455" i="50"/>
  <c r="T241" i="50"/>
  <c r="T238" i="50"/>
  <c r="T239" i="50"/>
  <c r="T237" i="50"/>
  <c r="T592" i="50"/>
  <c r="T585" i="50"/>
  <c r="T644" i="50"/>
  <c r="T642" i="50"/>
  <c r="T727" i="50"/>
  <c r="T726" i="50"/>
  <c r="T830" i="50"/>
  <c r="T832" i="50"/>
  <c r="K1034" i="50"/>
  <c r="T1046" i="50"/>
  <c r="V398" i="50"/>
  <c r="V399" i="50"/>
  <c r="V400" i="50"/>
  <c r="V401" i="50"/>
  <c r="V402" i="50"/>
  <c r="V403" i="50"/>
  <c r="V406" i="50"/>
  <c r="T1317" i="50"/>
  <c r="T1320" i="50"/>
  <c r="T1710" i="50"/>
  <c r="R1719" i="50"/>
  <c r="BX1709" i="50"/>
  <c r="T1727" i="50"/>
  <c r="T1764" i="50"/>
  <c r="N1763" i="50"/>
  <c r="BT1763" i="50"/>
  <c r="T1780" i="50"/>
  <c r="T1942" i="50"/>
  <c r="T1777" i="50"/>
  <c r="T1995" i="50"/>
  <c r="BC1399" i="50"/>
  <c r="T1399" i="50"/>
  <c r="T1395" i="50"/>
  <c r="G113" i="57"/>
  <c r="G99" i="57"/>
  <c r="G101" i="57"/>
  <c r="G119" i="57"/>
  <c r="G126" i="57"/>
  <c r="G109" i="57"/>
  <c r="G87" i="57"/>
  <c r="G100" i="57"/>
  <c r="G114" i="57"/>
  <c r="N190" i="57"/>
  <c r="G90" i="57"/>
  <c r="N151" i="57"/>
  <c r="G77" i="57"/>
  <c r="G79" i="57"/>
  <c r="N170" i="57"/>
  <c r="G106" i="57"/>
  <c r="G78" i="57"/>
  <c r="N167" i="57"/>
  <c r="G121" i="57"/>
  <c r="G93" i="57"/>
  <c r="N145" i="57"/>
  <c r="G84" i="57"/>
  <c r="G127" i="57"/>
  <c r="G96" i="57"/>
  <c r="N184" i="57"/>
  <c r="N182" i="57"/>
  <c r="G108" i="57"/>
  <c r="G94" i="57"/>
  <c r="G80" i="57"/>
  <c r="G97" i="57"/>
  <c r="G85" i="57"/>
  <c r="G92" i="57"/>
  <c r="N193" i="57"/>
  <c r="A257" i="52"/>
  <c r="G123" i="57"/>
  <c r="G98" i="57"/>
  <c r="N150" i="57"/>
  <c r="G116" i="57"/>
  <c r="N141" i="57"/>
  <c r="G120" i="57"/>
  <c r="G124" i="57"/>
  <c r="N162" i="57"/>
  <c r="G88" i="57"/>
  <c r="G117" i="57"/>
  <c r="N186" i="57"/>
  <c r="G102" i="57"/>
  <c r="G81" i="57"/>
  <c r="N144" i="57"/>
  <c r="N164" i="57"/>
  <c r="N168" i="57"/>
  <c r="N140" i="57"/>
  <c r="N169" i="57"/>
  <c r="G125" i="57"/>
  <c r="G105" i="57"/>
  <c r="N166" i="57"/>
  <c r="N187" i="57"/>
  <c r="G107" i="57"/>
  <c r="N192" i="57"/>
  <c r="N165" i="57"/>
  <c r="N163" i="57"/>
  <c r="G86" i="57"/>
  <c r="G104" i="57"/>
  <c r="N147" i="57"/>
  <c r="G112" i="57"/>
  <c r="G103" i="57"/>
  <c r="G95" i="57"/>
  <c r="N183" i="57"/>
  <c r="N188" i="57"/>
  <c r="G118" i="57"/>
  <c r="G83" i="57"/>
  <c r="G91" i="57"/>
  <c r="G115" i="57"/>
  <c r="G122" i="57"/>
  <c r="N181" i="57"/>
  <c r="N148" i="57"/>
  <c r="G110" i="57"/>
  <c r="G82" i="57"/>
  <c r="N149" i="57"/>
  <c r="N194" i="57"/>
  <c r="G89" i="57"/>
  <c r="N146" i="57"/>
  <c r="N142" i="57"/>
  <c r="G129" i="57"/>
  <c r="N189" i="57"/>
  <c r="G111" i="57"/>
  <c r="N185" i="57"/>
  <c r="N143" i="57"/>
  <c r="G128" i="57"/>
  <c r="N191" i="57"/>
  <c r="X546" i="52"/>
  <c r="N546" i="52"/>
  <c r="X60" i="60"/>
  <c r="K60" i="60"/>
  <c r="R55" i="60"/>
  <c r="E55" i="60"/>
  <c r="U59" i="60"/>
  <c r="H59" i="60"/>
  <c r="X68" i="60"/>
  <c r="K68" i="60"/>
  <c r="R71" i="60"/>
  <c r="E71" i="60"/>
  <c r="X58" i="60"/>
  <c r="K58" i="60"/>
  <c r="X72" i="60"/>
  <c r="K72" i="60"/>
  <c r="X70" i="60"/>
  <c r="K70" i="60"/>
  <c r="R58" i="60"/>
  <c r="E58" i="60"/>
  <c r="U60" i="60"/>
  <c r="H60" i="60"/>
  <c r="X65" i="60"/>
  <c r="K65" i="60"/>
  <c r="U71" i="60"/>
  <c r="H71" i="60"/>
  <c r="X73" i="60"/>
  <c r="K73" i="60"/>
  <c r="R51" i="60"/>
  <c r="E51" i="60"/>
  <c r="U57" i="60"/>
  <c r="H57" i="60"/>
  <c r="X69" i="60"/>
  <c r="K69" i="60"/>
  <c r="X59" i="60"/>
  <c r="K59" i="60"/>
  <c r="X64" i="60"/>
  <c r="K64" i="60"/>
  <c r="R52" i="60"/>
  <c r="E52" i="60"/>
  <c r="U73" i="60"/>
  <c r="H73" i="60"/>
  <c r="U52" i="60"/>
  <c r="H52" i="60"/>
  <c r="X71" i="60"/>
  <c r="K71" i="60"/>
  <c r="R53" i="60"/>
  <c r="E53" i="60"/>
  <c r="X57" i="60"/>
  <c r="K57" i="60"/>
  <c r="R72" i="60"/>
  <c r="E72" i="60"/>
  <c r="U64" i="60"/>
  <c r="H64" i="60"/>
  <c r="U65" i="60"/>
  <c r="H65" i="60"/>
  <c r="X66" i="60"/>
  <c r="K66" i="60"/>
  <c r="R59" i="60"/>
  <c r="E59" i="60"/>
  <c r="U51" i="60"/>
  <c r="H51" i="60"/>
  <c r="R56" i="60"/>
  <c r="E56" i="60"/>
  <c r="U54" i="60"/>
  <c r="H54" i="60"/>
  <c r="R54" i="60"/>
  <c r="E54" i="60"/>
  <c r="X56" i="60"/>
  <c r="K56" i="60"/>
  <c r="X54" i="60"/>
  <c r="K54" i="60"/>
  <c r="U53" i="60"/>
  <c r="H53" i="60"/>
  <c r="X53" i="60"/>
  <c r="K53" i="60"/>
  <c r="U56" i="60"/>
  <c r="H56" i="60"/>
  <c r="R70" i="60"/>
  <c r="E70" i="60"/>
  <c r="X67" i="60"/>
  <c r="K67" i="60"/>
  <c r="R65" i="60"/>
  <c r="E65" i="60"/>
  <c r="X52" i="60"/>
  <c r="K52" i="60"/>
  <c r="X51" i="60"/>
  <c r="K51" i="60"/>
  <c r="U67" i="60"/>
  <c r="H67" i="60"/>
  <c r="U58" i="60"/>
  <c r="H58" i="60"/>
  <c r="U69" i="60"/>
  <c r="H69" i="60"/>
  <c r="R73" i="60"/>
  <c r="E73" i="60"/>
  <c r="U66" i="60"/>
  <c r="H66" i="60"/>
  <c r="U70" i="60"/>
  <c r="H70" i="60"/>
  <c r="U72" i="60"/>
  <c r="H72" i="60"/>
  <c r="R69" i="60"/>
  <c r="E69" i="60"/>
  <c r="U68" i="60"/>
  <c r="H68" i="60"/>
  <c r="X55" i="60"/>
  <c r="K55" i="60"/>
  <c r="R66" i="60"/>
  <c r="E66" i="60"/>
  <c r="R57" i="60"/>
  <c r="E57" i="60"/>
  <c r="U55" i="60"/>
  <c r="H55" i="60"/>
  <c r="R64" i="60"/>
  <c r="E64" i="60"/>
  <c r="R67" i="60"/>
  <c r="E67" i="60"/>
  <c r="R60" i="60"/>
  <c r="E60" i="60"/>
  <c r="R68" i="60"/>
  <c r="E68" i="60"/>
  <c r="Z72" i="50"/>
  <c r="G72" i="50"/>
  <c r="D450" i="52"/>
  <c r="D498" i="52"/>
  <c r="O402" i="52"/>
  <c r="Q402" i="52"/>
  <c r="AC504" i="52"/>
  <c r="AG504" i="52"/>
  <c r="AC500" i="52"/>
  <c r="AG500" i="52"/>
  <c r="AC532" i="52"/>
  <c r="AG532" i="52"/>
  <c r="AC528" i="52"/>
  <c r="AG528" i="52"/>
  <c r="AC510" i="52"/>
  <c r="AG510" i="52"/>
  <c r="AC534" i="52"/>
  <c r="AG534" i="52"/>
  <c r="AC515" i="52"/>
  <c r="AG515" i="52"/>
  <c r="AC535" i="52"/>
  <c r="AG535" i="52"/>
  <c r="AC512" i="52"/>
  <c r="AG512" i="52"/>
  <c r="AE102" i="58"/>
  <c r="AX90" i="58"/>
  <c r="AF102" i="58"/>
  <c r="AG102" i="58"/>
  <c r="AF162" i="58"/>
  <c r="AG162" i="58"/>
  <c r="AC162" i="58"/>
  <c r="V377" i="50"/>
  <c r="W377" i="50"/>
  <c r="W376" i="50"/>
  <c r="V2051" i="50"/>
  <c r="W2051" i="50"/>
  <c r="W538" i="50"/>
  <c r="V1808" i="50"/>
  <c r="W1808" i="50"/>
  <c r="AG2043" i="50"/>
  <c r="V1565" i="50"/>
  <c r="W1565" i="50"/>
  <c r="AY671" i="50"/>
  <c r="W1484" i="50"/>
  <c r="W160" i="50"/>
  <c r="V161" i="50"/>
  <c r="W161" i="50"/>
  <c r="V1592" i="50"/>
  <c r="W1592" i="50"/>
  <c r="AF358" i="58"/>
  <c r="AG358" i="58"/>
  <c r="AE358" i="58"/>
  <c r="AX346" i="58"/>
  <c r="AA163" i="58"/>
  <c r="I163" i="58"/>
  <c r="Y693" i="50"/>
  <c r="AR693" i="50"/>
  <c r="Y697" i="50"/>
  <c r="Y699" i="50"/>
  <c r="Y698" i="50"/>
  <c r="Y695" i="50"/>
  <c r="AY695" i="50"/>
  <c r="Y701" i="50"/>
  <c r="AY701" i="50"/>
  <c r="BZ1667" i="50"/>
  <c r="W268" i="50"/>
  <c r="V269" i="50"/>
  <c r="W269" i="50"/>
  <c r="V2078" i="50"/>
  <c r="W2078" i="50"/>
  <c r="AK828" i="50"/>
  <c r="N819" i="50"/>
  <c r="BU818" i="50"/>
  <c r="R827" i="50"/>
  <c r="BW818" i="50"/>
  <c r="BD832" i="50"/>
  <c r="Q828" i="50"/>
  <c r="Q818" i="50"/>
  <c r="Q821" i="50"/>
  <c r="Q827" i="50"/>
  <c r="AK830" i="50"/>
  <c r="Y1079" i="50"/>
  <c r="AC1066" i="50"/>
  <c r="Y1077" i="50"/>
  <c r="R1064" i="50"/>
  <c r="BV1061" i="50"/>
  <c r="R1071" i="50"/>
  <c r="BX1061" i="50"/>
  <c r="AC356" i="58"/>
  <c r="AD356" i="58"/>
  <c r="V782" i="50"/>
  <c r="W782" i="50"/>
  <c r="W781" i="50"/>
  <c r="BC992" i="50"/>
  <c r="Q981" i="50"/>
  <c r="AE263" i="58"/>
  <c r="AY250" i="58"/>
  <c r="AC263" i="58"/>
  <c r="AD263" i="58"/>
  <c r="C612" i="52"/>
  <c r="O564" i="52"/>
  <c r="Q564" i="52"/>
  <c r="O451" i="52"/>
  <c r="Q451" i="52"/>
  <c r="C499" i="52"/>
  <c r="AK355" i="58"/>
  <c r="M355" i="58"/>
  <c r="BD1613" i="50"/>
  <c r="BC1613" i="50"/>
  <c r="I358" i="58"/>
  <c r="AK358" i="58"/>
  <c r="M358" i="58"/>
  <c r="BJ358" i="58"/>
  <c r="M2043" i="50"/>
  <c r="AR2043" i="50"/>
  <c r="AL206" i="46"/>
  <c r="AL209" i="46"/>
  <c r="AL211" i="46"/>
  <c r="AL212" i="46"/>
  <c r="AL200" i="46"/>
  <c r="AL201" i="46"/>
  <c r="AY1591" i="50"/>
  <c r="Y1183" i="50"/>
  <c r="Y1181" i="50"/>
  <c r="Y1187" i="50"/>
  <c r="AC1174" i="50"/>
  <c r="AC1176" i="50"/>
  <c r="Y345" i="50"/>
  <c r="Y344" i="50"/>
  <c r="Y342" i="50"/>
  <c r="Y347" i="50"/>
  <c r="G191" i="38"/>
  <c r="Q362" i="52"/>
  <c r="B27" i="57"/>
  <c r="G275" i="52"/>
  <c r="Y861" i="50"/>
  <c r="Y863" i="50"/>
  <c r="AC850" i="50"/>
  <c r="AA324" i="58"/>
  <c r="I324" i="58"/>
  <c r="BJ324" i="58"/>
  <c r="Y1889" i="50"/>
  <c r="AK1181" i="50"/>
  <c r="Q1170" i="50"/>
  <c r="AK1179" i="50"/>
  <c r="BC1182" i="50"/>
  <c r="BD1181" i="50"/>
  <c r="Q1179" i="50"/>
  <c r="BE1183" i="50"/>
  <c r="R1172" i="50"/>
  <c r="BV1169" i="50"/>
  <c r="Q1169" i="50"/>
  <c r="BC1183" i="50"/>
  <c r="BC1181" i="50"/>
  <c r="Q1172" i="50"/>
  <c r="BD1183" i="50"/>
  <c r="Q1178" i="50"/>
  <c r="BD344" i="50"/>
  <c r="BC345" i="50"/>
  <c r="Q335" i="50"/>
  <c r="BE344" i="50"/>
  <c r="BD346" i="50"/>
  <c r="BC344" i="50"/>
  <c r="BE346" i="50"/>
  <c r="BD345" i="50"/>
  <c r="N333" i="50"/>
  <c r="BU332" i="50"/>
  <c r="R335" i="50"/>
  <c r="BV332" i="50"/>
  <c r="Y558" i="50"/>
  <c r="AC553" i="50"/>
  <c r="AC558" i="50"/>
  <c r="V728" i="50"/>
  <c r="W728" i="50"/>
  <c r="AL101" i="46"/>
  <c r="AL104" i="46"/>
  <c r="AL106" i="46"/>
  <c r="AL95" i="46"/>
  <c r="AL96" i="46"/>
  <c r="AL177" i="46"/>
  <c r="AL178" i="46"/>
  <c r="AL179" i="46"/>
  <c r="AL193" i="46"/>
  <c r="AL194" i="46"/>
  <c r="R530" i="50"/>
  <c r="BW521" i="50"/>
  <c r="Y538" i="50"/>
  <c r="Y1241" i="50"/>
  <c r="BC803" i="50"/>
  <c r="BE805" i="50"/>
  <c r="AK803" i="50"/>
  <c r="Q792" i="50"/>
  <c r="R794" i="50"/>
  <c r="BV791" i="50"/>
  <c r="N792" i="50"/>
  <c r="BU791" i="50"/>
  <c r="BD803" i="50"/>
  <c r="Q800" i="50"/>
  <c r="BC805" i="50"/>
  <c r="BD804" i="50"/>
  <c r="Y805" i="50"/>
  <c r="Y806" i="50"/>
  <c r="AY806" i="50"/>
  <c r="Y801" i="50"/>
  <c r="Y807" i="50"/>
  <c r="AY832" i="50"/>
  <c r="AC828" i="50"/>
  <c r="AC825" i="50"/>
  <c r="AY1400" i="50"/>
  <c r="W943" i="50"/>
  <c r="V944" i="50"/>
  <c r="W944" i="50"/>
  <c r="AC292" i="58"/>
  <c r="AD292" i="58"/>
  <c r="AF292" i="58"/>
  <c r="AG292" i="58"/>
  <c r="Y862" i="50"/>
  <c r="BZ1692" i="50"/>
  <c r="BZ1689" i="50"/>
  <c r="N198" i="50"/>
  <c r="BU197" i="50"/>
  <c r="AL72" i="46"/>
  <c r="AL73" i="46"/>
  <c r="AL74" i="46"/>
  <c r="AL88" i="46"/>
  <c r="AL89" i="46"/>
  <c r="Q927" i="50"/>
  <c r="BC940" i="50"/>
  <c r="Q935" i="50"/>
  <c r="BC938" i="50"/>
  <c r="R936" i="50"/>
  <c r="BX926" i="50"/>
  <c r="BE940" i="50"/>
  <c r="N927" i="50"/>
  <c r="BU926" i="50"/>
  <c r="Q936" i="50"/>
  <c r="R935" i="50"/>
  <c r="BW926" i="50"/>
  <c r="Q926" i="50"/>
  <c r="BE939" i="50"/>
  <c r="BD938" i="50"/>
  <c r="BD940" i="50"/>
  <c r="AA197" i="58"/>
  <c r="I197" i="58"/>
  <c r="AK197" i="58"/>
  <c r="M197" i="58"/>
  <c r="BJ197" i="58"/>
  <c r="W360" i="58"/>
  <c r="AA360" i="58"/>
  <c r="Q1664" i="50"/>
  <c r="R1665" i="50"/>
  <c r="BX1655" i="50"/>
  <c r="BD1667" i="50"/>
  <c r="R1664" i="50"/>
  <c r="BW1655" i="50"/>
  <c r="BC1669" i="50"/>
  <c r="R1658" i="50"/>
  <c r="BV1655" i="50"/>
  <c r="BE1667" i="50"/>
  <c r="BD1668" i="50"/>
  <c r="AL305" i="46"/>
  <c r="AL306" i="46"/>
  <c r="AL311" i="46"/>
  <c r="AL314" i="46"/>
  <c r="AL316" i="46"/>
  <c r="AL318" i="46"/>
  <c r="AL319" i="46"/>
  <c r="AL333" i="46"/>
  <c r="AL334" i="46"/>
  <c r="N1952" i="50"/>
  <c r="BT1952" i="50"/>
  <c r="BC1966" i="50"/>
  <c r="AC310" i="50"/>
  <c r="BZ310" i="50"/>
  <c r="Y321" i="50"/>
  <c r="C574" i="52"/>
  <c r="AC1282" i="50"/>
  <c r="AC1039" i="50"/>
  <c r="BD884" i="50"/>
  <c r="Q872" i="50"/>
  <c r="Y779" i="50"/>
  <c r="AK749" i="50"/>
  <c r="Y2049" i="50"/>
  <c r="BC264" i="50"/>
  <c r="BC751" i="50"/>
  <c r="R558" i="50"/>
  <c r="BX548" i="50"/>
  <c r="Y315" i="50"/>
  <c r="BE1966" i="50"/>
  <c r="Y1996" i="50"/>
  <c r="Y1991" i="50"/>
  <c r="Y317" i="50"/>
  <c r="AC1932" i="50"/>
  <c r="BJ133" i="58"/>
  <c r="BJ149" i="58"/>
  <c r="BJ151" i="58"/>
  <c r="BJ141" i="58"/>
  <c r="BJ142" i="58"/>
  <c r="BJ130" i="58"/>
  <c r="Y1267" i="50"/>
  <c r="Y1268" i="50"/>
  <c r="M230" i="58"/>
  <c r="R774" i="50"/>
  <c r="BX764" i="50"/>
  <c r="Q740" i="50"/>
  <c r="BC749" i="50"/>
  <c r="BE560" i="50"/>
  <c r="Q746" i="50"/>
  <c r="Y320" i="50"/>
  <c r="BD1964" i="50"/>
  <c r="R254" i="50"/>
  <c r="BV251" i="50"/>
  <c r="BD265" i="50"/>
  <c r="Q261" i="50"/>
  <c r="Y643" i="50"/>
  <c r="Y647" i="50"/>
  <c r="AY647" i="50"/>
  <c r="AI1935" i="50"/>
  <c r="BJ213" i="58"/>
  <c r="BJ215" i="58"/>
  <c r="BJ211" i="58"/>
  <c r="Y1371" i="50"/>
  <c r="Y1368" i="50"/>
  <c r="AR1368" i="50"/>
  <c r="Q179" i="50"/>
  <c r="Q173" i="50"/>
  <c r="AK2070" i="50"/>
  <c r="BE1965" i="50"/>
  <c r="BD749" i="50"/>
  <c r="Y2047" i="50"/>
  <c r="Q252" i="50"/>
  <c r="Q254" i="50"/>
  <c r="R315" i="50"/>
  <c r="BX305" i="50"/>
  <c r="BE776" i="50"/>
  <c r="Q767" i="50"/>
  <c r="AK776" i="50"/>
  <c r="AC1943" i="50"/>
  <c r="BJ309" i="58"/>
  <c r="BJ311" i="58"/>
  <c r="BJ339" i="58"/>
  <c r="BJ341" i="58"/>
  <c r="BJ343" i="58"/>
  <c r="BA103" i="61"/>
  <c r="BA102" i="61"/>
  <c r="BA104" i="61"/>
  <c r="Q737" i="50"/>
  <c r="BE750" i="50"/>
  <c r="Q558" i="50"/>
  <c r="Q548" i="50"/>
  <c r="AU108" i="61"/>
  <c r="AW108" i="61"/>
  <c r="AX108" i="61"/>
  <c r="Y834" i="50"/>
  <c r="Y831" i="50"/>
  <c r="AA196" i="58"/>
  <c r="BC1101" i="50"/>
  <c r="BD1101" i="50"/>
  <c r="BC1100" i="50"/>
  <c r="BD1102" i="50"/>
  <c r="BZ1390" i="50"/>
  <c r="BZ1395" i="50"/>
  <c r="AC1390" i="50"/>
  <c r="AC1395" i="50"/>
  <c r="Y1402" i="50"/>
  <c r="C452" i="52"/>
  <c r="O404" i="52"/>
  <c r="Q404" i="52"/>
  <c r="AV212" i="50"/>
  <c r="K212" i="50"/>
  <c r="O410" i="52"/>
  <c r="Q410" i="52"/>
  <c r="C458" i="52"/>
  <c r="C545" i="52"/>
  <c r="O545" i="52"/>
  <c r="O497" i="52"/>
  <c r="Q497" i="52"/>
  <c r="W136" i="58"/>
  <c r="AE128" i="58"/>
  <c r="D625" i="52"/>
  <c r="AG488" i="52"/>
  <c r="N484" i="52"/>
  <c r="C576" i="52"/>
  <c r="O536" i="52"/>
  <c r="Q536" i="52"/>
  <c r="C584" i="52"/>
  <c r="O584" i="52"/>
  <c r="AV1103" i="50"/>
  <c r="K1103" i="50"/>
  <c r="N620" i="52"/>
  <c r="X620" i="52"/>
  <c r="K1588" i="50"/>
  <c r="AV1588" i="50"/>
  <c r="O427" i="52"/>
  <c r="Q427" i="52"/>
  <c r="C475" i="52"/>
  <c r="C523" i="52"/>
  <c r="D651" i="52"/>
  <c r="O579" i="52"/>
  <c r="Q579" i="52"/>
  <c r="C627" i="52"/>
  <c r="O627" i="52"/>
  <c r="B21" i="57"/>
  <c r="I185" i="38"/>
  <c r="Q357" i="52"/>
  <c r="B22" i="57"/>
  <c r="B59" i="57"/>
  <c r="D480" i="52"/>
  <c r="O480" i="52"/>
  <c r="Q480" i="52"/>
  <c r="O432" i="52"/>
  <c r="Q432" i="52"/>
  <c r="C463" i="52"/>
  <c r="O415" i="52"/>
  <c r="Q415" i="52"/>
  <c r="I666" i="52"/>
  <c r="I661" i="52"/>
  <c r="I665" i="52"/>
  <c r="BA88" i="61"/>
  <c r="Q390" i="52"/>
  <c r="B55" i="57"/>
  <c r="Z72" i="38"/>
  <c r="Z71" i="38"/>
  <c r="Z73" i="38"/>
  <c r="B18" i="57"/>
  <c r="G182" i="38"/>
  <c r="C674" i="52"/>
  <c r="V128" i="38"/>
  <c r="V102" i="38"/>
  <c r="V129" i="38"/>
  <c r="V119" i="38"/>
  <c r="V134" i="38"/>
  <c r="V98" i="38"/>
  <c r="V110" i="38"/>
  <c r="V131" i="38"/>
  <c r="V127" i="38"/>
  <c r="V77" i="38"/>
  <c r="C406" i="52"/>
  <c r="O364" i="52"/>
  <c r="C412" i="52"/>
  <c r="C365" i="52"/>
  <c r="H2158" i="50"/>
  <c r="H136" i="62"/>
  <c r="X559" i="52"/>
  <c r="N559" i="52"/>
  <c r="X551" i="52"/>
  <c r="N551" i="52"/>
  <c r="BA89" i="61"/>
  <c r="K1643" i="50"/>
  <c r="AV1643" i="50"/>
  <c r="C572" i="52"/>
  <c r="O416" i="52"/>
  <c r="Q416" i="52"/>
  <c r="BA91" i="61"/>
  <c r="N552" i="52"/>
  <c r="V91" i="38"/>
  <c r="V145" i="38"/>
  <c r="V122" i="38"/>
  <c r="V88" i="38"/>
  <c r="V101" i="38"/>
  <c r="V120" i="38"/>
  <c r="V123" i="38"/>
  <c r="V84" i="38"/>
  <c r="V133" i="38"/>
  <c r="V124" i="38"/>
  <c r="V105" i="38"/>
  <c r="V142" i="38"/>
  <c r="V73" i="38"/>
  <c r="V116" i="38"/>
  <c r="V130" i="38"/>
  <c r="V93" i="38"/>
  <c r="V79" i="38"/>
  <c r="V135" i="38"/>
  <c r="V104" i="38"/>
  <c r="V115" i="38"/>
  <c r="V137" i="38"/>
  <c r="V80" i="38"/>
  <c r="V75" i="38"/>
  <c r="AV130" i="50"/>
  <c r="K130" i="50"/>
  <c r="C465" i="52"/>
  <c r="C513" i="52"/>
  <c r="O417" i="52"/>
  <c r="Q417" i="52"/>
  <c r="X554" i="52"/>
  <c r="N554" i="52"/>
  <c r="O472" i="52"/>
  <c r="Q472" i="52"/>
  <c r="C520" i="52"/>
  <c r="K1454" i="50"/>
  <c r="AV1454" i="50"/>
  <c r="E298" i="52"/>
  <c r="G220" i="38"/>
  <c r="B56" i="57"/>
  <c r="Q391" i="52"/>
  <c r="H380" i="46"/>
  <c r="G150" i="62"/>
  <c r="K1508" i="50"/>
  <c r="AV1508" i="50"/>
  <c r="G141" i="62"/>
  <c r="G149" i="62"/>
  <c r="AV1616" i="50"/>
  <c r="AJ663" i="52"/>
  <c r="AJ665" i="52"/>
  <c r="AJ669" i="52"/>
  <c r="AJ653" i="52"/>
  <c r="K1885" i="50"/>
  <c r="AV1885" i="50"/>
  <c r="K2048" i="50"/>
  <c r="AV2048" i="50"/>
  <c r="AQ671" i="50"/>
  <c r="AV671" i="50"/>
  <c r="AQ103" i="50"/>
  <c r="AV103" i="50"/>
  <c r="AQ481" i="50"/>
  <c r="P305" i="50"/>
  <c r="P278" i="50"/>
  <c r="P251" i="50"/>
  <c r="P224" i="50"/>
  <c r="P197" i="50"/>
  <c r="P170" i="50"/>
  <c r="P143" i="50"/>
  <c r="P116" i="50"/>
  <c r="P89" i="50"/>
  <c r="P62" i="50"/>
  <c r="V3" i="50"/>
  <c r="AV806" i="50"/>
  <c r="AQ1129" i="50"/>
  <c r="AV1129" i="50"/>
  <c r="BJ357" i="58"/>
  <c r="AA357" i="58"/>
  <c r="AK357" i="58"/>
  <c r="M357" i="58"/>
  <c r="I357" i="58"/>
  <c r="V242" i="50"/>
  <c r="W242" i="50"/>
  <c r="Y591" i="50"/>
  <c r="AA194" i="58"/>
  <c r="Y1370" i="50"/>
  <c r="Y593" i="50"/>
  <c r="Y1883" i="50"/>
  <c r="AY1883" i="50"/>
  <c r="W971" i="50"/>
  <c r="R578" i="50"/>
  <c r="BV575" i="50"/>
  <c r="BZ1876" i="50"/>
  <c r="BZ1878" i="50"/>
  <c r="R1772" i="50"/>
  <c r="BW1763" i="50"/>
  <c r="Y941" i="50"/>
  <c r="AY941" i="50"/>
  <c r="Y939" i="50"/>
  <c r="BZ931" i="50"/>
  <c r="BZ933" i="50"/>
  <c r="Y943" i="50"/>
  <c r="AY943" i="50"/>
  <c r="AC931" i="50"/>
  <c r="AC933" i="50"/>
  <c r="Y940" i="50"/>
  <c r="Y938" i="50"/>
  <c r="Y944" i="50"/>
  <c r="Y936" i="50"/>
  <c r="Y942" i="50"/>
  <c r="BE453" i="50"/>
  <c r="R450" i="50"/>
  <c r="BX440" i="50"/>
  <c r="BE454" i="50"/>
  <c r="AE261" i="58"/>
  <c r="AW250" i="58"/>
  <c r="AF261" i="58"/>
  <c r="AG261" i="58"/>
  <c r="Y323" i="50"/>
  <c r="AY323" i="50"/>
  <c r="Y322" i="50"/>
  <c r="AY322" i="50"/>
  <c r="Y319" i="50"/>
  <c r="AY319" i="50"/>
  <c r="BZ1554" i="50"/>
  <c r="BZ1557" i="50"/>
  <c r="BE346" i="58"/>
  <c r="I262" i="58"/>
  <c r="AA262" i="58"/>
  <c r="AE295" i="58"/>
  <c r="AY282" i="58"/>
  <c r="AC295" i="58"/>
  <c r="AD295" i="58"/>
  <c r="K295" i="58"/>
  <c r="M295" i="58"/>
  <c r="AF198" i="58"/>
  <c r="AG198" i="58"/>
  <c r="Y589" i="50"/>
  <c r="AY589" i="50"/>
  <c r="R1773" i="50"/>
  <c r="BX1763" i="50"/>
  <c r="BD939" i="50"/>
  <c r="AK938" i="50"/>
  <c r="AK936" i="50"/>
  <c r="Q198" i="50"/>
  <c r="AK209" i="50"/>
  <c r="Q197" i="50"/>
  <c r="BD209" i="50"/>
  <c r="AK356" i="58"/>
  <c r="I356" i="58"/>
  <c r="R314" i="50"/>
  <c r="BW305" i="50"/>
  <c r="BE1776" i="50"/>
  <c r="BC1775" i="50"/>
  <c r="AA229" i="58"/>
  <c r="AK229" i="58"/>
  <c r="M229" i="58"/>
  <c r="BC1588" i="50"/>
  <c r="BC1586" i="50"/>
  <c r="Q1574" i="50"/>
  <c r="Q1584" i="50"/>
  <c r="R1577" i="50"/>
  <c r="BV1574" i="50"/>
  <c r="Q1583" i="50"/>
  <c r="Q1575" i="50"/>
  <c r="N1574" i="50"/>
  <c r="BT1574" i="50"/>
  <c r="BD1586" i="50"/>
  <c r="BE1586" i="50"/>
  <c r="AK1586" i="50"/>
  <c r="Q1577" i="50"/>
  <c r="BD1587" i="50"/>
  <c r="R1584" i="50"/>
  <c r="BX1574" i="50"/>
  <c r="R1583" i="50"/>
  <c r="BW1574" i="50"/>
  <c r="BC1587" i="50"/>
  <c r="BD1588" i="50"/>
  <c r="N1575" i="50"/>
  <c r="BU1574" i="50"/>
  <c r="AK1584" i="50"/>
  <c r="BE1587" i="50"/>
  <c r="BE1588" i="50"/>
  <c r="AA230" i="58"/>
  <c r="Y590" i="50"/>
  <c r="BZ236" i="50"/>
  <c r="BC1722" i="50"/>
  <c r="BC1723" i="50"/>
  <c r="BE1722" i="50"/>
  <c r="BD1721" i="50"/>
  <c r="AK1719" i="50"/>
  <c r="Q1719" i="50"/>
  <c r="BC1721" i="50"/>
  <c r="BD1722" i="50"/>
  <c r="Q1718" i="50"/>
  <c r="AK1721" i="50"/>
  <c r="BE1723" i="50"/>
  <c r="W512" i="50"/>
  <c r="W1888" i="50"/>
  <c r="V566" i="50"/>
  <c r="W566" i="50"/>
  <c r="BJ262" i="58"/>
  <c r="Q1712" i="50"/>
  <c r="Y587" i="50"/>
  <c r="AY587" i="50"/>
  <c r="N1332" i="50"/>
  <c r="BU1331" i="50"/>
  <c r="Y966" i="50"/>
  <c r="AY966" i="50"/>
  <c r="BZ958" i="50"/>
  <c r="BZ963" i="50"/>
  <c r="Y965" i="50"/>
  <c r="N953" i="50"/>
  <c r="BT953" i="50"/>
  <c r="Y969" i="50"/>
  <c r="AY969" i="50"/>
  <c r="Y968" i="50"/>
  <c r="AY968" i="50"/>
  <c r="Y971" i="50"/>
  <c r="AY971" i="50"/>
  <c r="Y963" i="50"/>
  <c r="AC958" i="50"/>
  <c r="R963" i="50"/>
  <c r="BX953" i="50"/>
  <c r="Y967" i="50"/>
  <c r="AY967" i="50"/>
  <c r="Y970" i="50"/>
  <c r="AY970" i="50"/>
  <c r="R956" i="50"/>
  <c r="BV953" i="50"/>
  <c r="V1322" i="50"/>
  <c r="W1322" i="50"/>
  <c r="V99" i="50"/>
  <c r="V101" i="50"/>
  <c r="E90" i="50"/>
  <c r="BJ259" i="58"/>
  <c r="AK259" i="58"/>
  <c r="M259" i="58"/>
  <c r="I259" i="58"/>
  <c r="AA259" i="58"/>
  <c r="Y886" i="50"/>
  <c r="AY886" i="50"/>
  <c r="Y888" i="50"/>
  <c r="AY888" i="50"/>
  <c r="BZ877" i="50"/>
  <c r="BZ879" i="50"/>
  <c r="Y889" i="50"/>
  <c r="Y887" i="50"/>
  <c r="AY887" i="50"/>
  <c r="Y890" i="50"/>
  <c r="AY890" i="50"/>
  <c r="Y884" i="50"/>
  <c r="AJ1206" i="50"/>
  <c r="BI1196" i="50"/>
  <c r="I1206" i="50"/>
  <c r="W889" i="50"/>
  <c r="W890" i="50"/>
  <c r="V188" i="50"/>
  <c r="W188" i="50"/>
  <c r="AK262" i="58"/>
  <c r="M262" i="58"/>
  <c r="Q1709" i="50"/>
  <c r="AC717" i="50"/>
  <c r="Y588" i="50"/>
  <c r="R1874" i="50"/>
  <c r="BV1871" i="50"/>
  <c r="R767" i="50"/>
  <c r="BV764" i="50"/>
  <c r="Q332" i="50"/>
  <c r="BC346" i="50"/>
  <c r="R341" i="50"/>
  <c r="BW332" i="50"/>
  <c r="Q333" i="50"/>
  <c r="R342" i="50"/>
  <c r="BX332" i="50"/>
  <c r="AK344" i="50"/>
  <c r="N332" i="50"/>
  <c r="BT332" i="50"/>
  <c r="Q342" i="50"/>
  <c r="I293" i="58"/>
  <c r="AA293" i="58"/>
  <c r="BZ1989" i="50"/>
  <c r="BZ1986" i="50"/>
  <c r="BE643" i="50"/>
  <c r="BC643" i="50"/>
  <c r="Q629" i="50"/>
  <c r="BD643" i="50"/>
  <c r="Q630" i="50"/>
  <c r="AK639" i="50"/>
  <c r="BD642" i="50"/>
  <c r="Q632" i="50"/>
  <c r="BE641" i="50"/>
  <c r="R357" i="58"/>
  <c r="R358" i="58"/>
  <c r="R354" i="58"/>
  <c r="R355" i="58"/>
  <c r="Y1185" i="50"/>
  <c r="AY1185" i="50"/>
  <c r="Y1186" i="50"/>
  <c r="Y1179" i="50"/>
  <c r="AR1179" i="50"/>
  <c r="BH1169" i="50"/>
  <c r="Y1182" i="50"/>
  <c r="AY1182" i="50"/>
  <c r="BZ1174" i="50"/>
  <c r="Y1184" i="50"/>
  <c r="BJ228" i="58"/>
  <c r="I228" i="58"/>
  <c r="AA228" i="58"/>
  <c r="AK228" i="58"/>
  <c r="Y836" i="50"/>
  <c r="BZ823" i="50"/>
  <c r="BZ828" i="50"/>
  <c r="Y835" i="50"/>
  <c r="AY835" i="50"/>
  <c r="Y1885" i="50"/>
  <c r="AC1876" i="50"/>
  <c r="AC1881" i="50"/>
  <c r="AC1889" i="50"/>
  <c r="M1881" i="50"/>
  <c r="AF100" i="58"/>
  <c r="AG100" i="58"/>
  <c r="Q1710" i="50"/>
  <c r="Y585" i="50"/>
  <c r="N1791" i="50"/>
  <c r="BU1790" i="50"/>
  <c r="BZ239" i="50"/>
  <c r="R908" i="50"/>
  <c r="BW899" i="50"/>
  <c r="Y1698" i="50"/>
  <c r="AY1698" i="50"/>
  <c r="Y1700" i="50"/>
  <c r="AY1700" i="50"/>
  <c r="Y1697" i="50"/>
  <c r="AY1697" i="50"/>
  <c r="Y1695" i="50"/>
  <c r="AY1695" i="50"/>
  <c r="Y1692" i="50"/>
  <c r="L113" i="58"/>
  <c r="L107" i="58"/>
  <c r="BB90" i="58"/>
  <c r="BD885" i="50"/>
  <c r="BE885" i="50"/>
  <c r="R875" i="50"/>
  <c r="BV872" i="50"/>
  <c r="Q1844" i="50"/>
  <c r="BC1857" i="50"/>
  <c r="Q1853" i="50"/>
  <c r="AK1854" i="50"/>
  <c r="AA354" i="58"/>
  <c r="BJ354" i="58"/>
  <c r="I354" i="58"/>
  <c r="AK354" i="58"/>
  <c r="M354" i="58"/>
  <c r="BE1885" i="50"/>
  <c r="Q1872" i="50"/>
  <c r="Q1871" i="50"/>
  <c r="BE1883" i="50"/>
  <c r="N1871" i="50"/>
  <c r="BT1871" i="50"/>
  <c r="AK1881" i="50"/>
  <c r="BD1885" i="50"/>
  <c r="AK1883" i="50"/>
  <c r="BE1884" i="50"/>
  <c r="BC1885" i="50"/>
  <c r="R1881" i="50"/>
  <c r="BX1871" i="50"/>
  <c r="BC1883" i="50"/>
  <c r="BD1883" i="50"/>
  <c r="BC1884" i="50"/>
  <c r="Q1881" i="50"/>
  <c r="Q1874" i="50"/>
  <c r="BD1884" i="50"/>
  <c r="Q1880" i="50"/>
  <c r="AO227" i="58"/>
  <c r="L235" i="58"/>
  <c r="BB218" i="58"/>
  <c r="L241" i="58"/>
  <c r="BF218" i="58"/>
  <c r="AP227" i="58"/>
  <c r="L234" i="58"/>
  <c r="BA218" i="58"/>
  <c r="Y1887" i="50"/>
  <c r="AY1887" i="50"/>
  <c r="Y1888" i="50"/>
  <c r="AR1152" i="50"/>
  <c r="BH1142" i="50"/>
  <c r="M1152" i="50"/>
  <c r="AC1419" i="50"/>
  <c r="AC1422" i="50"/>
  <c r="Y1884" i="50"/>
  <c r="AY1884" i="50"/>
  <c r="AA132" i="58"/>
  <c r="I230" i="58"/>
  <c r="R1880" i="50"/>
  <c r="BW1871" i="50"/>
  <c r="BE1721" i="50"/>
  <c r="AK194" i="58"/>
  <c r="M194" i="58"/>
  <c r="BZ580" i="50"/>
  <c r="BZ582" i="50"/>
  <c r="AC580" i="50"/>
  <c r="N1872" i="50"/>
  <c r="BU1871" i="50"/>
  <c r="Y348" i="50"/>
  <c r="AY348" i="50"/>
  <c r="Y346" i="50"/>
  <c r="AY346" i="50"/>
  <c r="BZ337" i="50"/>
  <c r="Y349" i="50"/>
  <c r="AC337" i="50"/>
  <c r="Y350" i="50"/>
  <c r="AY350" i="50"/>
  <c r="BD831" i="50"/>
  <c r="BD830" i="50"/>
  <c r="BC589" i="50"/>
  <c r="BD589" i="50"/>
  <c r="Q578" i="50"/>
  <c r="BE589" i="50"/>
  <c r="AK587" i="50"/>
  <c r="Q576" i="50"/>
  <c r="BE588" i="50"/>
  <c r="Q585" i="50"/>
  <c r="BC587" i="50"/>
  <c r="BD588" i="50"/>
  <c r="N575" i="50"/>
  <c r="BT575" i="50"/>
  <c r="BE587" i="50"/>
  <c r="N576" i="50"/>
  <c r="BU575" i="50"/>
  <c r="I226" i="58"/>
  <c r="AK226" i="58"/>
  <c r="M226" i="58"/>
  <c r="BJ226" i="58"/>
  <c r="AA226" i="58"/>
  <c r="AC1689" i="50"/>
  <c r="AC1692" i="50"/>
  <c r="AC1699" i="50"/>
  <c r="AY209" i="50"/>
  <c r="AC882" i="50"/>
  <c r="AC885" i="50"/>
  <c r="AJ885" i="50"/>
  <c r="I885" i="50"/>
  <c r="AC879" i="50"/>
  <c r="AC1561" i="50"/>
  <c r="AS1557" i="50"/>
  <c r="AT1557" i="50"/>
  <c r="AF1557" i="50"/>
  <c r="AI1557" i="50"/>
  <c r="AG1557" i="50"/>
  <c r="AH1557" i="50"/>
  <c r="AC1559" i="50"/>
  <c r="AC1563" i="50"/>
  <c r="AF1563" i="50"/>
  <c r="AC1564" i="50"/>
  <c r="AO1564" i="50"/>
  <c r="AQ1564" i="50"/>
  <c r="BJ323" i="58"/>
  <c r="AK323" i="58"/>
  <c r="M323" i="58"/>
  <c r="AA323" i="58"/>
  <c r="Y1236" i="50"/>
  <c r="AY1236" i="50"/>
  <c r="AC1228" i="50"/>
  <c r="BZ1228" i="50"/>
  <c r="Y1238" i="50"/>
  <c r="Y1237" i="50"/>
  <c r="AY1237" i="50"/>
  <c r="Y1233" i="50"/>
  <c r="AR1233" i="50"/>
  <c r="Y1239" i="50"/>
  <c r="AY1239" i="50"/>
  <c r="N1223" i="50"/>
  <c r="BT1223" i="50"/>
  <c r="Y1642" i="50"/>
  <c r="Y1640" i="50"/>
  <c r="Y1646" i="50"/>
  <c r="Y1641" i="50"/>
  <c r="AY1641" i="50"/>
  <c r="BZ1633" i="50"/>
  <c r="Y1644" i="50"/>
  <c r="Y1645" i="50"/>
  <c r="Y1643" i="50"/>
  <c r="AC1633" i="50"/>
  <c r="AC1635" i="50"/>
  <c r="Y1638" i="50"/>
  <c r="M1638" i="50"/>
  <c r="Y404" i="50"/>
  <c r="Y398" i="50"/>
  <c r="BZ391" i="50"/>
  <c r="Y403" i="50"/>
  <c r="Y402" i="50"/>
  <c r="Y400" i="50"/>
  <c r="Y401" i="50"/>
  <c r="AY401" i="50"/>
  <c r="Y399" i="50"/>
  <c r="Y396" i="50"/>
  <c r="M396" i="50"/>
  <c r="AC391" i="50"/>
  <c r="AC393" i="50"/>
  <c r="BC2073" i="50"/>
  <c r="Q2070" i="50"/>
  <c r="BC2072" i="50"/>
  <c r="Q2060" i="50"/>
  <c r="BD2073" i="50"/>
  <c r="Q2063" i="50"/>
  <c r="R2063" i="50"/>
  <c r="BV2060" i="50"/>
  <c r="R2070" i="50"/>
  <c r="BX2060" i="50"/>
  <c r="BD2074" i="50"/>
  <c r="Q2061" i="50"/>
  <c r="R2069" i="50"/>
  <c r="BW2060" i="50"/>
  <c r="BC2074" i="50"/>
  <c r="N2060" i="50"/>
  <c r="BT2060" i="50"/>
  <c r="Q2069" i="50"/>
  <c r="N2061" i="50"/>
  <c r="BU2060" i="50"/>
  <c r="BE2072" i="50"/>
  <c r="BD2072" i="50"/>
  <c r="AK2072" i="50"/>
  <c r="BE2074" i="50"/>
  <c r="AY534" i="50"/>
  <c r="BD1264" i="50"/>
  <c r="Q1260" i="50"/>
  <c r="Q1253" i="50"/>
  <c r="BC1264" i="50"/>
  <c r="BD1262" i="50"/>
  <c r="AK1260" i="50"/>
  <c r="BC1263" i="50"/>
  <c r="Q1259" i="50"/>
  <c r="BE1263" i="50"/>
  <c r="Q1251" i="50"/>
  <c r="Q1250" i="50"/>
  <c r="BE1262" i="50"/>
  <c r="BC1262" i="50"/>
  <c r="R1259" i="50"/>
  <c r="BW1250" i="50"/>
  <c r="R1253" i="50"/>
  <c r="BV1250" i="50"/>
  <c r="N1250" i="50"/>
  <c r="BT1250" i="50"/>
  <c r="BE1264" i="50"/>
  <c r="BD1263" i="50"/>
  <c r="R1260" i="50"/>
  <c r="BX1250" i="50"/>
  <c r="N1251" i="50"/>
  <c r="BU1250" i="50"/>
  <c r="AK1262" i="50"/>
  <c r="I196" i="58"/>
  <c r="AK196" i="58"/>
  <c r="AY1319" i="50"/>
  <c r="BZ1319" i="50"/>
  <c r="I132" i="58"/>
  <c r="BJ132" i="58"/>
  <c r="AC1160" i="50"/>
  <c r="AY1160" i="50"/>
  <c r="BZ1160" i="50"/>
  <c r="AY1834" i="50"/>
  <c r="AS720" i="50"/>
  <c r="AT720" i="50"/>
  <c r="AI720" i="50"/>
  <c r="AG720" i="50"/>
  <c r="AC727" i="50"/>
  <c r="AC723" i="50"/>
  <c r="AF720" i="50"/>
  <c r="BZ1498" i="50"/>
  <c r="Y1503" i="50"/>
  <c r="Y1509" i="50"/>
  <c r="Y1507" i="50"/>
  <c r="Y1511" i="50"/>
  <c r="Y1508" i="50"/>
  <c r="AC1498" i="50"/>
  <c r="Y1510" i="50"/>
  <c r="AY1510" i="50"/>
  <c r="Y1505" i="50"/>
  <c r="Y1506" i="50"/>
  <c r="AY537" i="50"/>
  <c r="AY1616" i="50"/>
  <c r="Q1953" i="50"/>
  <c r="BD1966" i="50"/>
  <c r="R1962" i="50"/>
  <c r="BX1952" i="50"/>
  <c r="BE1964" i="50"/>
  <c r="AK1964" i="50"/>
  <c r="AK1962" i="50"/>
  <c r="Q1961" i="50"/>
  <c r="BD1965" i="50"/>
  <c r="N1953" i="50"/>
  <c r="BU1952" i="50"/>
  <c r="R1961" i="50"/>
  <c r="BW1952" i="50"/>
  <c r="Q1962" i="50"/>
  <c r="R1955" i="50"/>
  <c r="BV1952" i="50"/>
  <c r="BC1964" i="50"/>
  <c r="BC1965" i="50"/>
  <c r="Q1952" i="50"/>
  <c r="Q1955" i="50"/>
  <c r="AP165" i="58"/>
  <c r="AP164" i="58"/>
  <c r="AP166" i="58"/>
  <c r="AR1422" i="50"/>
  <c r="AE101" i="58"/>
  <c r="AW90" i="58"/>
  <c r="AF101" i="58"/>
  <c r="AG101" i="58"/>
  <c r="Y187" i="50"/>
  <c r="Y184" i="50"/>
  <c r="BZ175" i="50"/>
  <c r="Y186" i="50"/>
  <c r="AC175" i="50"/>
  <c r="Y183" i="50"/>
  <c r="Y180" i="50"/>
  <c r="Y188" i="50"/>
  <c r="Y182" i="50"/>
  <c r="Y185" i="50"/>
  <c r="AY726" i="50"/>
  <c r="AC726" i="50"/>
  <c r="Y1106" i="50"/>
  <c r="AG166" i="58"/>
  <c r="AF166" i="58"/>
  <c r="AE166" i="58"/>
  <c r="AX154" i="58"/>
  <c r="BZ607" i="50"/>
  <c r="BZ609" i="50"/>
  <c r="Y618" i="50"/>
  <c r="AC607" i="50"/>
  <c r="Y616" i="50"/>
  <c r="Y612" i="50"/>
  <c r="Y617" i="50"/>
  <c r="Y620" i="50"/>
  <c r="Y619" i="50"/>
  <c r="Y614" i="50"/>
  <c r="Y615" i="50"/>
  <c r="Y1235" i="50"/>
  <c r="AY1235" i="50"/>
  <c r="M100" i="58"/>
  <c r="AY1075" i="50"/>
  <c r="AA195" i="58"/>
  <c r="AC195" i="58"/>
  <c r="BJ195" i="58"/>
  <c r="AK195" i="58"/>
  <c r="M195" i="58"/>
  <c r="I195" i="58"/>
  <c r="AY1317" i="50"/>
  <c r="BZ1317" i="50"/>
  <c r="AA134" i="58"/>
  <c r="BJ134" i="58"/>
  <c r="AK134" i="58"/>
  <c r="M134" i="58"/>
  <c r="I134" i="58"/>
  <c r="AY1831" i="50"/>
  <c r="Y291" i="50"/>
  <c r="AC283" i="50"/>
  <c r="Y294" i="50"/>
  <c r="Y295" i="50"/>
  <c r="Y290" i="50"/>
  <c r="BZ283" i="50"/>
  <c r="Y288" i="50"/>
  <c r="Y292" i="50"/>
  <c r="Y293" i="50"/>
  <c r="Y296" i="50"/>
  <c r="Y860" i="50"/>
  <c r="AY860" i="50"/>
  <c r="Y858" i="50"/>
  <c r="AY858" i="50"/>
  <c r="Y857" i="50"/>
  <c r="AY857" i="50"/>
  <c r="Y859" i="50"/>
  <c r="AY859" i="50"/>
  <c r="BZ850" i="50"/>
  <c r="Y855" i="50"/>
  <c r="M855" i="50"/>
  <c r="AY1857" i="50"/>
  <c r="BZ531" i="50"/>
  <c r="BZ537" i="50"/>
  <c r="BZ528" i="50"/>
  <c r="AY157" i="50"/>
  <c r="Y560" i="50"/>
  <c r="Y566" i="50"/>
  <c r="AY566" i="50"/>
  <c r="Y564" i="50"/>
  <c r="Y565" i="50"/>
  <c r="Y561" i="50"/>
  <c r="Y562" i="50"/>
  <c r="AY562" i="50"/>
  <c r="BZ553" i="50"/>
  <c r="Y563" i="50"/>
  <c r="BJ200" i="58"/>
  <c r="I200" i="58"/>
  <c r="Y1103" i="50"/>
  <c r="AY1103" i="50"/>
  <c r="Y1105" i="50"/>
  <c r="AY1105" i="50"/>
  <c r="Y1101" i="50"/>
  <c r="AY1101" i="50"/>
  <c r="Y1100" i="50"/>
  <c r="AY1100" i="50"/>
  <c r="Y1098" i="50"/>
  <c r="Y1104" i="50"/>
  <c r="AY1104" i="50"/>
  <c r="Y1102" i="50"/>
  <c r="BZ1093" i="50"/>
  <c r="BZ1095" i="50"/>
  <c r="N1089" i="50"/>
  <c r="BU1088" i="50"/>
  <c r="Y1452" i="50"/>
  <c r="Y1453" i="50"/>
  <c r="AC1444" i="50"/>
  <c r="AC1446" i="50"/>
  <c r="Y1457" i="50"/>
  <c r="Y1455" i="50"/>
  <c r="Y1454" i="50"/>
  <c r="BZ1444" i="50"/>
  <c r="BZ1446" i="50"/>
  <c r="Y1449" i="50"/>
  <c r="AR1449" i="50"/>
  <c r="Y1456" i="50"/>
  <c r="AY1456" i="50"/>
  <c r="Y1451" i="50"/>
  <c r="BZ1041" i="50"/>
  <c r="BZ1044" i="50"/>
  <c r="BZ1422" i="50"/>
  <c r="BZ1425" i="50"/>
  <c r="BZ1419" i="50"/>
  <c r="Q413" i="50"/>
  <c r="BD425" i="50"/>
  <c r="BE427" i="50"/>
  <c r="R416" i="50"/>
  <c r="BV413" i="50"/>
  <c r="R422" i="50"/>
  <c r="BW413" i="50"/>
  <c r="BC427" i="50"/>
  <c r="R423" i="50"/>
  <c r="BX413" i="50"/>
  <c r="BD427" i="50"/>
  <c r="BE426" i="50"/>
  <c r="BE425" i="50"/>
  <c r="Q423" i="50"/>
  <c r="N413" i="50"/>
  <c r="BT413" i="50"/>
  <c r="AK425" i="50"/>
  <c r="AK423" i="50"/>
  <c r="BD426" i="50"/>
  <c r="BC426" i="50"/>
  <c r="Q422" i="50"/>
  <c r="Q416" i="50"/>
  <c r="Q414" i="50"/>
  <c r="N414" i="50"/>
  <c r="BU413" i="50"/>
  <c r="BC425" i="50"/>
  <c r="BH1304" i="50"/>
  <c r="W1159" i="50"/>
  <c r="W1160" i="50"/>
  <c r="AA200" i="58"/>
  <c r="I325" i="58"/>
  <c r="AK325" i="58"/>
  <c r="M325" i="58"/>
  <c r="BJ325" i="58"/>
  <c r="AA325" i="58"/>
  <c r="BC1640" i="50"/>
  <c r="Q1637" i="50"/>
  <c r="BE1642" i="50"/>
  <c r="BD1640" i="50"/>
  <c r="R1637" i="50"/>
  <c r="BW1628" i="50"/>
  <c r="BE1641" i="50"/>
  <c r="R1631" i="50"/>
  <c r="BV1628" i="50"/>
  <c r="BD1642" i="50"/>
  <c r="BC1642" i="50"/>
  <c r="Q1631" i="50"/>
  <c r="N1628" i="50"/>
  <c r="BT1628" i="50"/>
  <c r="Q1628" i="50"/>
  <c r="BC1641" i="50"/>
  <c r="R1638" i="50"/>
  <c r="BX1628" i="50"/>
  <c r="Q1629" i="50"/>
  <c r="N1629" i="50"/>
  <c r="BU1628" i="50"/>
  <c r="Q1638" i="50"/>
  <c r="AK1640" i="50"/>
  <c r="AK1638" i="50"/>
  <c r="BE1640" i="50"/>
  <c r="BD1641" i="50"/>
  <c r="Y1240" i="50"/>
  <c r="AY1240" i="50"/>
  <c r="Y752" i="50"/>
  <c r="AC742" i="50"/>
  <c r="Y755" i="50"/>
  <c r="Y749" i="50"/>
  <c r="Y753" i="50"/>
  <c r="Y750" i="50"/>
  <c r="BZ742" i="50"/>
  <c r="Y747" i="50"/>
  <c r="R747" i="50"/>
  <c r="BX737" i="50"/>
  <c r="R740" i="50"/>
  <c r="BV737" i="50"/>
  <c r="N738" i="50"/>
  <c r="BU737" i="50"/>
  <c r="BC695" i="50"/>
  <c r="Q684" i="50"/>
  <c r="BE697" i="50"/>
  <c r="BE695" i="50"/>
  <c r="AK695" i="50"/>
  <c r="BD696" i="50"/>
  <c r="R686" i="50"/>
  <c r="BV683" i="50"/>
  <c r="BE696" i="50"/>
  <c r="N683" i="50"/>
  <c r="BT683" i="50"/>
  <c r="R693" i="50"/>
  <c r="BX683" i="50"/>
  <c r="AK693" i="50"/>
  <c r="BD695" i="50"/>
  <c r="BD697" i="50"/>
  <c r="BC697" i="50"/>
  <c r="Q692" i="50"/>
  <c r="Q683" i="50"/>
  <c r="N684" i="50"/>
  <c r="BU683" i="50"/>
  <c r="BC696" i="50"/>
  <c r="Q693" i="50"/>
  <c r="R692" i="50"/>
  <c r="BW683" i="50"/>
  <c r="Q686" i="50"/>
  <c r="M1071" i="50"/>
  <c r="AR1071" i="50"/>
  <c r="BH1061" i="50"/>
  <c r="AY1322" i="50"/>
  <c r="BZ1322" i="50"/>
  <c r="BZ1903" i="50"/>
  <c r="BZ1908" i="50"/>
  <c r="Y1910" i="50"/>
  <c r="Y1908" i="50"/>
  <c r="AC1903" i="50"/>
  <c r="Y1913" i="50"/>
  <c r="Y1915" i="50"/>
  <c r="Y1912" i="50"/>
  <c r="Y1916" i="50"/>
  <c r="Y1914" i="50"/>
  <c r="AY1914" i="50"/>
  <c r="Y1911" i="50"/>
  <c r="R1901" i="50"/>
  <c r="BV1898" i="50"/>
  <c r="N1898" i="50"/>
  <c r="BT1898" i="50"/>
  <c r="R1908" i="50"/>
  <c r="BX1898" i="50"/>
  <c r="N1899" i="50"/>
  <c r="BU1898" i="50"/>
  <c r="BZ1316" i="50"/>
  <c r="AY1316" i="50"/>
  <c r="I2050" i="50"/>
  <c r="AO2050" i="50"/>
  <c r="AQ2050" i="50"/>
  <c r="AR2050" i="50"/>
  <c r="BR2033" i="50"/>
  <c r="BJ68" i="58"/>
  <c r="AA68" i="58"/>
  <c r="AK68" i="58"/>
  <c r="I68" i="58"/>
  <c r="AY1562" i="50"/>
  <c r="AC1562" i="50"/>
  <c r="AY1154" i="50"/>
  <c r="AC1154" i="50"/>
  <c r="AY1829" i="50"/>
  <c r="AC366" i="50"/>
  <c r="AC369" i="50"/>
  <c r="AY1938" i="50"/>
  <c r="AC1938" i="50"/>
  <c r="AY1856" i="50"/>
  <c r="AY1618" i="50"/>
  <c r="AC103" i="58"/>
  <c r="AD103" i="58"/>
  <c r="AE103" i="58"/>
  <c r="AY90" i="58"/>
  <c r="M261" i="50"/>
  <c r="AR261" i="50"/>
  <c r="BH251" i="50"/>
  <c r="AY161" i="50"/>
  <c r="AY156" i="50"/>
  <c r="AY1049" i="50"/>
  <c r="BZ1049" i="50"/>
  <c r="AY669" i="50"/>
  <c r="M882" i="50"/>
  <c r="AR882" i="50"/>
  <c r="BZ1297" i="50"/>
  <c r="BZ1294" i="50"/>
  <c r="BZ1293" i="50"/>
  <c r="BZ1290" i="50"/>
  <c r="BZ1289" i="50"/>
  <c r="BZ1292" i="50"/>
  <c r="BZ1291" i="50"/>
  <c r="BZ1295" i="50"/>
  <c r="AC231" i="50"/>
  <c r="AC234" i="50"/>
  <c r="AC376" i="50"/>
  <c r="AY376" i="50"/>
  <c r="AY724" i="50"/>
  <c r="AC724" i="50"/>
  <c r="AY241" i="50"/>
  <c r="BZ241" i="50"/>
  <c r="AC241" i="50"/>
  <c r="AO241" i="50"/>
  <c r="BZ1336" i="50"/>
  <c r="Y1346" i="50"/>
  <c r="Y1341" i="50"/>
  <c r="Y1349" i="50"/>
  <c r="Y1345" i="50"/>
  <c r="AC1336" i="50"/>
  <c r="Y1348" i="50"/>
  <c r="Y1344" i="50"/>
  <c r="Y1343" i="50"/>
  <c r="Y1347" i="50"/>
  <c r="AY1347" i="50"/>
  <c r="R1334" i="50"/>
  <c r="BV1331" i="50"/>
  <c r="R1341" i="50"/>
  <c r="BX1331" i="50"/>
  <c r="N1331" i="50"/>
  <c r="BT1331" i="50"/>
  <c r="AY215" i="50"/>
  <c r="M1611" i="50"/>
  <c r="AR1611" i="50"/>
  <c r="BE2073" i="50"/>
  <c r="R1232" i="50"/>
  <c r="BW1223" i="50"/>
  <c r="BJ227" i="58"/>
  <c r="AA227" i="58"/>
  <c r="AK227" i="58"/>
  <c r="M227" i="58"/>
  <c r="I227" i="58"/>
  <c r="BZ1068" i="50"/>
  <c r="BZ1071" i="50"/>
  <c r="BZ1079" i="50"/>
  <c r="R229" i="58"/>
  <c r="R230" i="58"/>
  <c r="R226" i="58"/>
  <c r="R227" i="58"/>
  <c r="AY885" i="50"/>
  <c r="AK168" i="58"/>
  <c r="BJ168" i="58"/>
  <c r="I168" i="58"/>
  <c r="AA168" i="58"/>
  <c r="I71" i="58"/>
  <c r="AK71" i="58"/>
  <c r="AA71" i="58"/>
  <c r="BJ71" i="58"/>
  <c r="AY1696" i="50"/>
  <c r="AC1696" i="50"/>
  <c r="AY1565" i="50"/>
  <c r="AC1565" i="50"/>
  <c r="I1565" i="50"/>
  <c r="AY238" i="50"/>
  <c r="BZ238" i="50"/>
  <c r="AY590" i="50"/>
  <c r="BZ418" i="50"/>
  <c r="Y428" i="50"/>
  <c r="AC418" i="50"/>
  <c r="Y427" i="50"/>
  <c r="Y431" i="50"/>
  <c r="Y425" i="50"/>
  <c r="Y429" i="50"/>
  <c r="Y423" i="50"/>
  <c r="Y430" i="50"/>
  <c r="Y426" i="50"/>
  <c r="AY426" i="50"/>
  <c r="AY375" i="50"/>
  <c r="AC375" i="50"/>
  <c r="AY1940" i="50"/>
  <c r="AC1940" i="50"/>
  <c r="BH224" i="50"/>
  <c r="AR1854" i="50"/>
  <c r="M1854" i="50"/>
  <c r="AK2018" i="50"/>
  <c r="R2009" i="50"/>
  <c r="BV2006" i="50"/>
  <c r="BC2018" i="50"/>
  <c r="BE2020" i="50"/>
  <c r="BE2019" i="50"/>
  <c r="AK2016" i="50"/>
  <c r="BD2019" i="50"/>
  <c r="BE2018" i="50"/>
  <c r="Q2009" i="50"/>
  <c r="BD2020" i="50"/>
  <c r="Q2007" i="50"/>
  <c r="BC2019" i="50"/>
  <c r="Q2016" i="50"/>
  <c r="N2006" i="50"/>
  <c r="BT2006" i="50"/>
  <c r="Q2015" i="50"/>
  <c r="Q2006" i="50"/>
  <c r="BC2020" i="50"/>
  <c r="N2007" i="50"/>
  <c r="BU2006" i="50"/>
  <c r="R2015" i="50"/>
  <c r="BW2006" i="50"/>
  <c r="BD2018" i="50"/>
  <c r="R2016" i="50"/>
  <c r="BX2006" i="50"/>
  <c r="BZ258" i="50"/>
  <c r="BZ261" i="50"/>
  <c r="BZ150" i="50"/>
  <c r="BZ153" i="50"/>
  <c r="AC153" i="50"/>
  <c r="AC150" i="50"/>
  <c r="AY1051" i="50"/>
  <c r="BZ1051" i="50"/>
  <c r="AR666" i="50"/>
  <c r="M666" i="50"/>
  <c r="BD561" i="50"/>
  <c r="BE561" i="50"/>
  <c r="BC562" i="50"/>
  <c r="R557" i="50"/>
  <c r="BW548" i="50"/>
  <c r="BE562" i="50"/>
  <c r="N548" i="50"/>
  <c r="BT548" i="50"/>
  <c r="Q551" i="50"/>
  <c r="R551" i="50"/>
  <c r="BV548" i="50"/>
  <c r="BD562" i="50"/>
  <c r="BC561" i="50"/>
  <c r="BD560" i="50"/>
  <c r="Q549" i="50"/>
  <c r="Q557" i="50"/>
  <c r="N549" i="50"/>
  <c r="BU548" i="50"/>
  <c r="BC560" i="50"/>
  <c r="AK558" i="50"/>
  <c r="AK560" i="50"/>
  <c r="AC1941" i="50"/>
  <c r="AY1941" i="50"/>
  <c r="AY672" i="50"/>
  <c r="N899" i="50"/>
  <c r="BT899" i="50"/>
  <c r="N900" i="50"/>
  <c r="BU899" i="50"/>
  <c r="BZ688" i="50"/>
  <c r="BZ693" i="50"/>
  <c r="BZ698" i="50"/>
  <c r="AC688" i="50"/>
  <c r="Y700" i="50"/>
  <c r="Y696" i="50"/>
  <c r="W1348" i="50"/>
  <c r="W1349" i="50"/>
  <c r="AY1479" i="50"/>
  <c r="BZ1670" i="50"/>
  <c r="AY1670" i="50"/>
  <c r="AY1429" i="50"/>
  <c r="AY1158" i="50"/>
  <c r="AC1158" i="50"/>
  <c r="AY1830" i="50"/>
  <c r="AC1741" i="50"/>
  <c r="AC1746" i="50"/>
  <c r="Y1750" i="50"/>
  <c r="Y1749" i="50"/>
  <c r="Y1753" i="50"/>
  <c r="BZ1741" i="50"/>
  <c r="Y1748" i="50"/>
  <c r="Y1751" i="50"/>
  <c r="Y1754" i="50"/>
  <c r="Y1752" i="50"/>
  <c r="AY1752" i="50"/>
  <c r="Y1746" i="50"/>
  <c r="W619" i="50"/>
  <c r="AA322" i="58"/>
  <c r="I322" i="58"/>
  <c r="BJ322" i="58"/>
  <c r="AK322" i="58"/>
  <c r="M322" i="58"/>
  <c r="AC237" i="50"/>
  <c r="AJ237" i="50"/>
  <c r="AY237" i="50"/>
  <c r="AY588" i="50"/>
  <c r="AK1235" i="50"/>
  <c r="Q1233" i="50"/>
  <c r="Q1226" i="50"/>
  <c r="R1226" i="50"/>
  <c r="BV1223" i="50"/>
  <c r="AK1233" i="50"/>
  <c r="Q1224" i="50"/>
  <c r="BE1235" i="50"/>
  <c r="BC1235" i="50"/>
  <c r="BE1236" i="50"/>
  <c r="Q1223" i="50"/>
  <c r="BD1236" i="50"/>
  <c r="N1224" i="50"/>
  <c r="BU1223" i="50"/>
  <c r="BC1236" i="50"/>
  <c r="R1233" i="50"/>
  <c r="BX1223" i="50"/>
  <c r="BC1237" i="50"/>
  <c r="Q1232" i="50"/>
  <c r="BD1235" i="50"/>
  <c r="BE1237" i="50"/>
  <c r="BD1237" i="50"/>
  <c r="BD776" i="50"/>
  <c r="R773" i="50"/>
  <c r="BW764" i="50"/>
  <c r="BC776" i="50"/>
  <c r="N764" i="50"/>
  <c r="BT764" i="50"/>
  <c r="Q765" i="50"/>
  <c r="Q773" i="50"/>
  <c r="BE778" i="50"/>
  <c r="BC778" i="50"/>
  <c r="BC777" i="50"/>
  <c r="BD777" i="50"/>
  <c r="BE777" i="50"/>
  <c r="AK774" i="50"/>
  <c r="Q774" i="50"/>
  <c r="BD778" i="50"/>
  <c r="Q764" i="50"/>
  <c r="BD480" i="50"/>
  <c r="BD481" i="50"/>
  <c r="Q476" i="50"/>
  <c r="Q467" i="50"/>
  <c r="BD479" i="50"/>
  <c r="BE479" i="50"/>
  <c r="BE480" i="50"/>
  <c r="BE481" i="50"/>
  <c r="BC481" i="50"/>
  <c r="N467" i="50"/>
  <c r="BT467" i="50"/>
  <c r="BC479" i="50"/>
  <c r="BC480" i="50"/>
  <c r="AK477" i="50"/>
  <c r="Q477" i="50"/>
  <c r="R476" i="50"/>
  <c r="BW467" i="50"/>
  <c r="N468" i="50"/>
  <c r="BU467" i="50"/>
  <c r="R477" i="50"/>
  <c r="BX467" i="50"/>
  <c r="Q468" i="50"/>
  <c r="R470" i="50"/>
  <c r="BV467" i="50"/>
  <c r="AK479" i="50"/>
  <c r="Q470" i="50"/>
  <c r="BZ369" i="50"/>
  <c r="BZ366" i="50"/>
  <c r="AY377" i="50"/>
  <c r="AC377" i="50"/>
  <c r="AG1935" i="50"/>
  <c r="AF1935" i="50"/>
  <c r="AS1935" i="50"/>
  <c r="AT1935" i="50"/>
  <c r="R1800" i="50"/>
  <c r="BX1790" i="50"/>
  <c r="AY535" i="50"/>
  <c r="AC2065" i="50"/>
  <c r="Y2077" i="50"/>
  <c r="Y2074" i="50"/>
  <c r="Y2076" i="50"/>
  <c r="AY2076" i="50"/>
  <c r="Y2070" i="50"/>
  <c r="M2070" i="50"/>
  <c r="Y2075" i="50"/>
  <c r="Y2078" i="50"/>
  <c r="Y2072" i="50"/>
  <c r="Y2073" i="50"/>
  <c r="BZ2065" i="50"/>
  <c r="BD1505" i="50"/>
  <c r="AK1505" i="50"/>
  <c r="R1496" i="50"/>
  <c r="BV1493" i="50"/>
  <c r="Q1503" i="50"/>
  <c r="BD1506" i="50"/>
  <c r="N1494" i="50"/>
  <c r="BU1493" i="50"/>
  <c r="Q1496" i="50"/>
  <c r="BC1505" i="50"/>
  <c r="BE1506" i="50"/>
  <c r="BE1507" i="50"/>
  <c r="Q1502" i="50"/>
  <c r="R1503" i="50"/>
  <c r="BX1493" i="50"/>
  <c r="BC1506" i="50"/>
  <c r="BE1505" i="50"/>
  <c r="BC1507" i="50"/>
  <c r="N1493" i="50"/>
  <c r="BT1493" i="50"/>
  <c r="AK1503" i="50"/>
  <c r="BD1507" i="50"/>
  <c r="Q1494" i="50"/>
  <c r="Q1493" i="50"/>
  <c r="R1502" i="50"/>
  <c r="BW1493" i="50"/>
  <c r="AY533" i="50"/>
  <c r="AY1614" i="50"/>
  <c r="BZ1255" i="50"/>
  <c r="BZ1257" i="50"/>
  <c r="Y1263" i="50"/>
  <c r="Y1262" i="50"/>
  <c r="AC1255" i="50"/>
  <c r="Y1265" i="50"/>
  <c r="AC1265" i="50"/>
  <c r="Y1264" i="50"/>
  <c r="Y1266" i="50"/>
  <c r="AY1266" i="50"/>
  <c r="Y1260" i="50"/>
  <c r="AY160" i="50"/>
  <c r="AY1046" i="50"/>
  <c r="BZ1046" i="50"/>
  <c r="AY673" i="50"/>
  <c r="Y1129" i="50"/>
  <c r="Y1130" i="50"/>
  <c r="BZ1120" i="50"/>
  <c r="Y1127" i="50"/>
  <c r="Y1125" i="50"/>
  <c r="Y1132" i="50"/>
  <c r="Y1133" i="50"/>
  <c r="Y1131" i="50"/>
  <c r="AC1120" i="50"/>
  <c r="Y1128" i="50"/>
  <c r="BD1127" i="50"/>
  <c r="BC1127" i="50"/>
  <c r="BD1128" i="50"/>
  <c r="Q1125" i="50"/>
  <c r="N1115" i="50"/>
  <c r="BT1115" i="50"/>
  <c r="BE1127" i="50"/>
  <c r="AK1127" i="50"/>
  <c r="R1124" i="50"/>
  <c r="BW1115" i="50"/>
  <c r="N1116" i="50"/>
  <c r="BU1115" i="50"/>
  <c r="BE1128" i="50"/>
  <c r="Q1124" i="50"/>
  <c r="Q1118" i="50"/>
  <c r="R1125" i="50"/>
  <c r="BX1115" i="50"/>
  <c r="Q1116" i="50"/>
  <c r="BE1129" i="50"/>
  <c r="BD1129" i="50"/>
  <c r="Q1115" i="50"/>
  <c r="BC1129" i="50"/>
  <c r="AK1125" i="50"/>
  <c r="R1118" i="50"/>
  <c r="BV1115" i="50"/>
  <c r="BC1128" i="50"/>
  <c r="BC670" i="50"/>
  <c r="AK666" i="50"/>
  <c r="R665" i="50"/>
  <c r="BW656" i="50"/>
  <c r="BE669" i="50"/>
  <c r="BC668" i="50"/>
  <c r="Q666" i="50"/>
  <c r="BD670" i="50"/>
  <c r="N656" i="50"/>
  <c r="BT656" i="50"/>
  <c r="Q665" i="50"/>
  <c r="Q659" i="50"/>
  <c r="AK668" i="50"/>
  <c r="N657" i="50"/>
  <c r="BU656" i="50"/>
  <c r="R666" i="50"/>
  <c r="BX656" i="50"/>
  <c r="BE670" i="50"/>
  <c r="BC669" i="50"/>
  <c r="Q656" i="50"/>
  <c r="Q657" i="50"/>
  <c r="R659" i="50"/>
  <c r="BV656" i="50"/>
  <c r="BE668" i="50"/>
  <c r="BD669" i="50"/>
  <c r="BD668" i="50"/>
  <c r="BJ231" i="58"/>
  <c r="I231" i="58"/>
  <c r="AR828" i="50"/>
  <c r="BH818" i="50"/>
  <c r="M828" i="50"/>
  <c r="AY1699" i="50"/>
  <c r="L331" i="58"/>
  <c r="BB314" i="58"/>
  <c r="AO323" i="58"/>
  <c r="AP323" i="58"/>
  <c r="AP325" i="58"/>
  <c r="L336" i="58"/>
  <c r="L330" i="58"/>
  <c r="BA314" i="58"/>
  <c r="L337" i="58"/>
  <c r="BF314" i="58"/>
  <c r="BZ240" i="50"/>
  <c r="AY240" i="50"/>
  <c r="AC769" i="50"/>
  <c r="Y778" i="50"/>
  <c r="Y781" i="50"/>
  <c r="Y774" i="50"/>
  <c r="Y780" i="50"/>
  <c r="Y782" i="50"/>
  <c r="AY782" i="50"/>
  <c r="Y777" i="50"/>
  <c r="BZ769" i="50"/>
  <c r="AC373" i="50"/>
  <c r="AY373" i="50"/>
  <c r="AY1613" i="50"/>
  <c r="AI1152" i="50"/>
  <c r="AF1152" i="50"/>
  <c r="AG1152" i="50"/>
  <c r="AS1152" i="50"/>
  <c r="AT1152" i="50"/>
  <c r="BZ1052" i="50"/>
  <c r="AY1052" i="50"/>
  <c r="BZ1363" i="50"/>
  <c r="AC1363" i="50"/>
  <c r="AC1368" i="50"/>
  <c r="Y1375" i="50"/>
  <c r="Y1374" i="50"/>
  <c r="Y1373" i="50"/>
  <c r="Y1372" i="50"/>
  <c r="V1997" i="50"/>
  <c r="W1997" i="50"/>
  <c r="AA231" i="58"/>
  <c r="N765" i="50"/>
  <c r="BU764" i="50"/>
  <c r="Y776" i="50"/>
  <c r="AY776" i="50"/>
  <c r="Y1776" i="50"/>
  <c r="Y1775" i="50"/>
  <c r="Y1777" i="50"/>
  <c r="Y1778" i="50"/>
  <c r="AC1768" i="50"/>
  <c r="AC1773" i="50"/>
  <c r="Y1780" i="50"/>
  <c r="Y1779" i="50"/>
  <c r="Y1781" i="50"/>
  <c r="BZ1768" i="50"/>
  <c r="Y1773" i="50"/>
  <c r="Q1037" i="50"/>
  <c r="AK1046" i="50"/>
  <c r="Q1034" i="50"/>
  <c r="Q1044" i="50"/>
  <c r="BD1047" i="50"/>
  <c r="BE1048" i="50"/>
  <c r="BD1048" i="50"/>
  <c r="N1035" i="50"/>
  <c r="BU1034" i="50"/>
  <c r="N1034" i="50"/>
  <c r="BT1034" i="50"/>
  <c r="R1044" i="50"/>
  <c r="BX1034" i="50"/>
  <c r="Q1043" i="50"/>
  <c r="Q1035" i="50"/>
  <c r="BC1046" i="50"/>
  <c r="R1043" i="50"/>
  <c r="BW1034" i="50"/>
  <c r="R1037" i="50"/>
  <c r="BV1034" i="50"/>
  <c r="BE1046" i="50"/>
  <c r="BC1048" i="50"/>
  <c r="AK1044" i="50"/>
  <c r="BC1047" i="50"/>
  <c r="BE1047" i="50"/>
  <c r="BD1046" i="50"/>
  <c r="R1820" i="50"/>
  <c r="BV1817" i="50"/>
  <c r="BE1830" i="50"/>
  <c r="AK1827" i="50"/>
  <c r="Q1820" i="50"/>
  <c r="BE1831" i="50"/>
  <c r="Q1817" i="50"/>
  <c r="BD1831" i="50"/>
  <c r="BD1830" i="50"/>
  <c r="N1817" i="50"/>
  <c r="BT1817" i="50"/>
  <c r="BC1830" i="50"/>
  <c r="Q1827" i="50"/>
  <c r="AK1829" i="50"/>
  <c r="BC1829" i="50"/>
  <c r="N1818" i="50"/>
  <c r="BU1817" i="50"/>
  <c r="R1826" i="50"/>
  <c r="BW1817" i="50"/>
  <c r="Q1826" i="50"/>
  <c r="Q1818" i="50"/>
  <c r="BE1829" i="50"/>
  <c r="BD1829" i="50"/>
  <c r="R1827" i="50"/>
  <c r="BX1817" i="50"/>
  <c r="BC1831" i="50"/>
  <c r="I199" i="58"/>
  <c r="AK199" i="58"/>
  <c r="AA199" i="58"/>
  <c r="BJ199" i="58"/>
  <c r="AK133" i="58"/>
  <c r="M133" i="58"/>
  <c r="AA133" i="58"/>
  <c r="AG133" i="58"/>
  <c r="I133" i="58"/>
  <c r="AR207" i="50"/>
  <c r="M207" i="50"/>
  <c r="AR1395" i="50"/>
  <c r="BH1385" i="50"/>
  <c r="M1395" i="50"/>
  <c r="AC1662" i="50"/>
  <c r="AC1665" i="50"/>
  <c r="AR1557" i="50"/>
  <c r="BH1547" i="50"/>
  <c r="M1557" i="50"/>
  <c r="AY1157" i="50"/>
  <c r="AC1157" i="50"/>
  <c r="AY1835" i="50"/>
  <c r="AP293" i="58"/>
  <c r="AP292" i="58"/>
  <c r="AP294" i="58"/>
  <c r="BE90" i="58"/>
  <c r="AP68" i="58"/>
  <c r="AP70" i="58"/>
  <c r="AP69" i="58"/>
  <c r="BE1750" i="50"/>
  <c r="BC1748" i="50"/>
  <c r="Q1745" i="50"/>
  <c r="AK1748" i="50"/>
  <c r="N1736" i="50"/>
  <c r="BT1736" i="50"/>
  <c r="AK1746" i="50"/>
  <c r="Q1739" i="50"/>
  <c r="Q1736" i="50"/>
  <c r="BE1748" i="50"/>
  <c r="R1739" i="50"/>
  <c r="BV1736" i="50"/>
  <c r="Q1737" i="50"/>
  <c r="R1746" i="50"/>
  <c r="BX1736" i="50"/>
  <c r="Q1746" i="50"/>
  <c r="BC1750" i="50"/>
  <c r="N1737" i="50"/>
  <c r="BU1736" i="50"/>
  <c r="BE1749" i="50"/>
  <c r="BC1749" i="50"/>
  <c r="BD1749" i="50"/>
  <c r="BD1750" i="50"/>
  <c r="BD1748" i="50"/>
  <c r="R1745" i="50"/>
  <c r="BW1736" i="50"/>
  <c r="N282" i="58"/>
  <c r="BH282" i="58"/>
  <c r="BE282" i="58"/>
  <c r="BE400" i="50"/>
  <c r="AK398" i="50"/>
  <c r="R395" i="50"/>
  <c r="BW386" i="50"/>
  <c r="R389" i="50"/>
  <c r="BV386" i="50"/>
  <c r="BE398" i="50"/>
  <c r="N387" i="50"/>
  <c r="BU386" i="50"/>
  <c r="AK396" i="50"/>
  <c r="BD399" i="50"/>
  <c r="BC399" i="50"/>
  <c r="R396" i="50"/>
  <c r="BX386" i="50"/>
  <c r="BC398" i="50"/>
  <c r="BD398" i="50"/>
  <c r="BD400" i="50"/>
  <c r="Q396" i="50"/>
  <c r="Q389" i="50"/>
  <c r="BE399" i="50"/>
  <c r="Q387" i="50"/>
  <c r="Q386" i="50"/>
  <c r="N386" i="50"/>
  <c r="BT386" i="50"/>
  <c r="Q395" i="50"/>
  <c r="BC400" i="50"/>
  <c r="V1700" i="50"/>
  <c r="W1700" i="50"/>
  <c r="W1699" i="50"/>
  <c r="BE1101" i="50"/>
  <c r="Q1089" i="50"/>
  <c r="BC1102" i="50"/>
  <c r="R1091" i="50"/>
  <c r="BV1088" i="50"/>
  <c r="R1097" i="50"/>
  <c r="BW1088" i="50"/>
  <c r="Q1098" i="50"/>
  <c r="Q1091" i="50"/>
  <c r="R1098" i="50"/>
  <c r="BX1088" i="50"/>
  <c r="BE1102" i="50"/>
  <c r="BD1100" i="50"/>
  <c r="Q1097" i="50"/>
  <c r="AK1098" i="50"/>
  <c r="Q1088" i="50"/>
  <c r="AK1100" i="50"/>
  <c r="N1088" i="50"/>
  <c r="BT1088" i="50"/>
  <c r="BE1100" i="50"/>
  <c r="N1764" i="50"/>
  <c r="BU1763" i="50"/>
  <c r="AC290" i="58"/>
  <c r="AE290" i="58"/>
  <c r="AT282" i="58"/>
  <c r="AF290" i="58"/>
  <c r="AG290" i="58"/>
  <c r="AC371" i="50"/>
  <c r="AY371" i="50"/>
  <c r="AY1943" i="50"/>
  <c r="AY1860" i="50"/>
  <c r="Q980" i="50"/>
  <c r="BC993" i="50"/>
  <c r="BD992" i="50"/>
  <c r="BD994" i="50"/>
  <c r="BD993" i="50"/>
  <c r="BE992" i="50"/>
  <c r="R983" i="50"/>
  <c r="BV980" i="50"/>
  <c r="Q990" i="50"/>
  <c r="R990" i="50"/>
  <c r="BX980" i="50"/>
  <c r="BC994" i="50"/>
  <c r="Q989" i="50"/>
  <c r="N981" i="50"/>
  <c r="BU980" i="50"/>
  <c r="Q983" i="50"/>
  <c r="BE993" i="50"/>
  <c r="AK992" i="50"/>
  <c r="R989" i="50"/>
  <c r="BW980" i="50"/>
  <c r="BE994" i="50"/>
  <c r="N980" i="50"/>
  <c r="BT980" i="50"/>
  <c r="AK990" i="50"/>
  <c r="R1799" i="50"/>
  <c r="BW1790" i="50"/>
  <c r="Y2019" i="50"/>
  <c r="Y2018" i="50"/>
  <c r="Y2020" i="50"/>
  <c r="Y2023" i="50"/>
  <c r="BZ2011" i="50"/>
  <c r="AC2011" i="50"/>
  <c r="Y2021" i="50"/>
  <c r="Y2024" i="50"/>
  <c r="AY2024" i="50"/>
  <c r="Y2022" i="50"/>
  <c r="Y2016" i="50"/>
  <c r="AE66" i="58"/>
  <c r="AT58" i="58"/>
  <c r="AF66" i="58"/>
  <c r="AG66" i="58"/>
  <c r="AC66" i="58"/>
  <c r="AY1619" i="50"/>
  <c r="AC1611" i="50"/>
  <c r="AC1614" i="50"/>
  <c r="AC1608" i="50"/>
  <c r="AS1211" i="50"/>
  <c r="AT1211" i="50"/>
  <c r="I1211" i="50"/>
  <c r="AR1211" i="50"/>
  <c r="AY269" i="50"/>
  <c r="BZ269" i="50"/>
  <c r="BH143" i="50"/>
  <c r="BZ1050" i="50"/>
  <c r="AY1050" i="50"/>
  <c r="BZ666" i="50"/>
  <c r="BZ663" i="50"/>
  <c r="R909" i="50"/>
  <c r="BX899" i="50"/>
  <c r="Q1368" i="50"/>
  <c r="AK1370" i="50"/>
  <c r="BD1371" i="50"/>
  <c r="AK1368" i="50"/>
  <c r="BE1372" i="50"/>
  <c r="R1361" i="50"/>
  <c r="BV1358" i="50"/>
  <c r="Q1367" i="50"/>
  <c r="BC1372" i="50"/>
  <c r="BD1372" i="50"/>
  <c r="BC1371" i="50"/>
  <c r="N1359" i="50"/>
  <c r="BU1358" i="50"/>
  <c r="BE1370" i="50"/>
  <c r="R1367" i="50"/>
  <c r="BW1358" i="50"/>
  <c r="BC1370" i="50"/>
  <c r="BD1370" i="50"/>
  <c r="Q1361" i="50"/>
  <c r="BE1371" i="50"/>
  <c r="Q1359" i="50"/>
  <c r="Q1358" i="50"/>
  <c r="AC1957" i="50"/>
  <c r="BZ1957" i="50"/>
  <c r="Y1969" i="50"/>
  <c r="Y1964" i="50"/>
  <c r="Y1965" i="50"/>
  <c r="Y1966" i="50"/>
  <c r="Y1967" i="50"/>
  <c r="Y1970" i="50"/>
  <c r="Y1962" i="50"/>
  <c r="Y1968" i="50"/>
  <c r="Y1023" i="50"/>
  <c r="Y1020" i="50"/>
  <c r="AY1020" i="50"/>
  <c r="Y1025" i="50"/>
  <c r="Y1019" i="50"/>
  <c r="AY1019" i="50"/>
  <c r="Y1022" i="50"/>
  <c r="Y1017" i="50"/>
  <c r="AC1012" i="50"/>
  <c r="Y1024" i="50"/>
  <c r="BZ1012" i="50"/>
  <c r="Y1021" i="50"/>
  <c r="AK104" i="58"/>
  <c r="I104" i="58"/>
  <c r="BJ104" i="58"/>
  <c r="AA104" i="58"/>
  <c r="AG294" i="58"/>
  <c r="AF294" i="58"/>
  <c r="AE294" i="58"/>
  <c r="AX282" i="58"/>
  <c r="AA69" i="58"/>
  <c r="BJ69" i="58"/>
  <c r="I69" i="58"/>
  <c r="AK69" i="58"/>
  <c r="M69" i="58"/>
  <c r="AY1833" i="50"/>
  <c r="AO1155" i="50"/>
  <c r="AG1155" i="50"/>
  <c r="AF1155" i="50"/>
  <c r="AR1155" i="50"/>
  <c r="AN1155" i="50"/>
  <c r="AJ1155" i="50"/>
  <c r="AP1155" i="50"/>
  <c r="AQ1155" i="50"/>
  <c r="K1155" i="50"/>
  <c r="AE264" i="58"/>
  <c r="AZ250" i="58"/>
  <c r="AC264" i="58"/>
  <c r="AD264" i="58"/>
  <c r="AY374" i="50"/>
  <c r="AC374" i="50"/>
  <c r="M1935" i="50"/>
  <c r="AR1935" i="50"/>
  <c r="BH1925" i="50"/>
  <c r="AY539" i="50"/>
  <c r="Y996" i="50"/>
  <c r="Y992" i="50"/>
  <c r="AY992" i="50"/>
  <c r="Y994" i="50"/>
  <c r="Y997" i="50"/>
  <c r="Y998" i="50"/>
  <c r="Y995" i="50"/>
  <c r="AC985" i="50"/>
  <c r="BZ985" i="50"/>
  <c r="Y990" i="50"/>
  <c r="Y993" i="50"/>
  <c r="V1214" i="50"/>
  <c r="W1214" i="50"/>
  <c r="AY158" i="50"/>
  <c r="AR1044" i="50"/>
  <c r="BH1034" i="50"/>
  <c r="M1044" i="50"/>
  <c r="BZ237" i="50"/>
  <c r="BZ244" i="50"/>
  <c r="V1619" i="50"/>
  <c r="W1619" i="50"/>
  <c r="AK231" i="58"/>
  <c r="N1358" i="50"/>
  <c r="BT1358" i="50"/>
  <c r="AY2051" i="50"/>
  <c r="AC2051" i="50"/>
  <c r="BZ2051" i="50"/>
  <c r="M450" i="50"/>
  <c r="AR450" i="50"/>
  <c r="BD264" i="50"/>
  <c r="BD263" i="50"/>
  <c r="AK261" i="50"/>
  <c r="Q251" i="50"/>
  <c r="N252" i="50"/>
  <c r="BU251" i="50"/>
  <c r="BC263" i="50"/>
  <c r="R260" i="50"/>
  <c r="BW251" i="50"/>
  <c r="BE265" i="50"/>
  <c r="R261" i="50"/>
  <c r="BX251" i="50"/>
  <c r="Q260" i="50"/>
  <c r="AK263" i="50"/>
  <c r="N251" i="50"/>
  <c r="BT251" i="50"/>
  <c r="BE264" i="50"/>
  <c r="BC265" i="50"/>
  <c r="BE263" i="50"/>
  <c r="AP195" i="58"/>
  <c r="AO195" i="58"/>
  <c r="L208" i="58"/>
  <c r="L209" i="58"/>
  <c r="BF186" i="58"/>
  <c r="L203" i="58"/>
  <c r="BB186" i="58"/>
  <c r="L202" i="58"/>
  <c r="BA186" i="58"/>
  <c r="I130" i="58"/>
  <c r="AA130" i="58"/>
  <c r="AK130" i="58"/>
  <c r="M130" i="58"/>
  <c r="AC204" i="50"/>
  <c r="AC207" i="50"/>
  <c r="M720" i="50"/>
  <c r="AR720" i="50"/>
  <c r="AC194" i="58"/>
  <c r="AY1673" i="50"/>
  <c r="AC501" i="50"/>
  <c r="AC504" i="50"/>
  <c r="AC1694" i="50"/>
  <c r="AY1694" i="50"/>
  <c r="AY1560" i="50"/>
  <c r="AC1560" i="50"/>
  <c r="BZ1560" i="50"/>
  <c r="BJ72" i="58"/>
  <c r="AK72" i="58"/>
  <c r="I72" i="58"/>
  <c r="AA72" i="58"/>
  <c r="AC72" i="58"/>
  <c r="BZ1152" i="50"/>
  <c r="BZ1157" i="50"/>
  <c r="BZ1154" i="50"/>
  <c r="BZ1149" i="50"/>
  <c r="BD292" i="50"/>
  <c r="BD290" i="50"/>
  <c r="Q279" i="50"/>
  <c r="Q278" i="50"/>
  <c r="R287" i="50"/>
  <c r="BW278" i="50"/>
  <c r="BC292" i="50"/>
  <c r="R281" i="50"/>
  <c r="BV278" i="50"/>
  <c r="N279" i="50"/>
  <c r="BU278" i="50"/>
  <c r="Q281" i="50"/>
  <c r="Q288" i="50"/>
  <c r="N278" i="50"/>
  <c r="BT278" i="50"/>
  <c r="BC291" i="50"/>
  <c r="AK288" i="50"/>
  <c r="BE291" i="50"/>
  <c r="AK290" i="50"/>
  <c r="Q287" i="50"/>
  <c r="R288" i="50"/>
  <c r="BX278" i="50"/>
  <c r="BE290" i="50"/>
  <c r="BE292" i="50"/>
  <c r="BC290" i="50"/>
  <c r="BD291" i="50"/>
  <c r="AO100" i="58"/>
  <c r="AO102" i="58"/>
  <c r="AO101" i="58"/>
  <c r="BE58" i="58"/>
  <c r="V82" i="50"/>
  <c r="V74" i="50"/>
  <c r="V75" i="50"/>
  <c r="V76" i="50"/>
  <c r="V77" i="50"/>
  <c r="V78" i="50"/>
  <c r="V79" i="50"/>
  <c r="V431" i="50"/>
  <c r="W431" i="50"/>
  <c r="R325" i="58"/>
  <c r="R326" i="58"/>
  <c r="R322" i="58"/>
  <c r="R323" i="58"/>
  <c r="BZ585" i="50"/>
  <c r="AC582" i="50"/>
  <c r="AC585" i="50"/>
  <c r="BC857" i="50"/>
  <c r="R848" i="50"/>
  <c r="BV845" i="50"/>
  <c r="BE858" i="50"/>
  <c r="N846" i="50"/>
  <c r="BU845" i="50"/>
  <c r="BE859" i="50"/>
  <c r="N845" i="50"/>
  <c r="BT845" i="50"/>
  <c r="BE857" i="50"/>
  <c r="Q848" i="50"/>
  <c r="BC859" i="50"/>
  <c r="BD857" i="50"/>
  <c r="Q854" i="50"/>
  <c r="BC858" i="50"/>
  <c r="BD858" i="50"/>
  <c r="Q845" i="50"/>
  <c r="AK857" i="50"/>
  <c r="BD859" i="50"/>
  <c r="R854" i="50"/>
  <c r="BW845" i="50"/>
  <c r="AK855" i="50"/>
  <c r="R855" i="50"/>
  <c r="BX845" i="50"/>
  <c r="Q846" i="50"/>
  <c r="Q855" i="50"/>
  <c r="BD183" i="50"/>
  <c r="BC183" i="50"/>
  <c r="R180" i="50"/>
  <c r="BX170" i="50"/>
  <c r="AK180" i="50"/>
  <c r="BD184" i="50"/>
  <c r="Q171" i="50"/>
  <c r="AK182" i="50"/>
  <c r="R179" i="50"/>
  <c r="BW170" i="50"/>
  <c r="BE182" i="50"/>
  <c r="BC184" i="50"/>
  <c r="R173" i="50"/>
  <c r="BV170" i="50"/>
  <c r="BE183" i="50"/>
  <c r="Q180" i="50"/>
  <c r="BE184" i="50"/>
  <c r="N171" i="50"/>
  <c r="BU170" i="50"/>
  <c r="BC182" i="50"/>
  <c r="BD182" i="50"/>
  <c r="Q170" i="50"/>
  <c r="N170" i="50"/>
  <c r="BT170" i="50"/>
  <c r="AC372" i="50"/>
  <c r="AN372" i="50"/>
  <c r="AY372" i="50"/>
  <c r="BZ372" i="50"/>
  <c r="AS2043" i="50"/>
  <c r="AT2043" i="50"/>
  <c r="AI2043" i="50"/>
  <c r="AF2043" i="50"/>
  <c r="AH2043" i="50"/>
  <c r="AP2043" i="50"/>
  <c r="BZ1851" i="50"/>
  <c r="BZ1854" i="50"/>
  <c r="BZ1862" i="50"/>
  <c r="AC135" i="58"/>
  <c r="AD135" i="58"/>
  <c r="AE135" i="58"/>
  <c r="AY122" i="58"/>
  <c r="Q611" i="50"/>
  <c r="R605" i="50"/>
  <c r="BV602" i="50"/>
  <c r="BC615" i="50"/>
  <c r="Q603" i="50"/>
  <c r="BD614" i="50"/>
  <c r="BE616" i="50"/>
  <c r="AK614" i="50"/>
  <c r="N602" i="50"/>
  <c r="BT602" i="50"/>
  <c r="BE615" i="50"/>
  <c r="BD615" i="50"/>
  <c r="BC614" i="50"/>
  <c r="Q602" i="50"/>
  <c r="N603" i="50"/>
  <c r="BU602" i="50"/>
  <c r="BE614" i="50"/>
  <c r="Q612" i="50"/>
  <c r="R612" i="50"/>
  <c r="BX602" i="50"/>
  <c r="AK612" i="50"/>
  <c r="BD616" i="50"/>
  <c r="R611" i="50"/>
  <c r="BW602" i="50"/>
  <c r="Q605" i="50"/>
  <c r="BC616" i="50"/>
  <c r="AY536" i="50"/>
  <c r="AC1615" i="50"/>
  <c r="AY1615" i="50"/>
  <c r="M1615" i="50"/>
  <c r="AY263" i="50"/>
  <c r="BZ263" i="50"/>
  <c r="AY155" i="50"/>
  <c r="BJ131" i="58"/>
  <c r="I131" i="58"/>
  <c r="AK131" i="58"/>
  <c r="M131" i="58"/>
  <c r="AA131" i="58"/>
  <c r="AF131" i="58"/>
  <c r="AG131" i="58"/>
  <c r="AY1424" i="50"/>
  <c r="AO1212" i="50"/>
  <c r="AR1212" i="50"/>
  <c r="BP1196" i="50"/>
  <c r="AN1212" i="50"/>
  <c r="AJ1212" i="50"/>
  <c r="AF1212" i="50"/>
  <c r="AG1212" i="50"/>
  <c r="Y913" i="50"/>
  <c r="AY913" i="50"/>
  <c r="Y914" i="50"/>
  <c r="Y917" i="50"/>
  <c r="Y911" i="50"/>
  <c r="Y915" i="50"/>
  <c r="Y912" i="50"/>
  <c r="AY912" i="50"/>
  <c r="AC904" i="50"/>
  <c r="BZ904" i="50"/>
  <c r="BZ909" i="50"/>
  <c r="Y916" i="50"/>
  <c r="Y909" i="50"/>
  <c r="AR909" i="50"/>
  <c r="BH899" i="50"/>
  <c r="R1368" i="50"/>
  <c r="BX1358" i="50"/>
  <c r="Y1721" i="50"/>
  <c r="AY1721" i="50"/>
  <c r="Y1723" i="50"/>
  <c r="Y1725" i="50"/>
  <c r="BZ1725" i="50"/>
  <c r="BZ1714" i="50"/>
  <c r="N1710" i="50"/>
  <c r="BU1709" i="50"/>
  <c r="Y1724" i="50"/>
  <c r="Y1719" i="50"/>
  <c r="M1719" i="50"/>
  <c r="AC1714" i="50"/>
  <c r="Y1726" i="50"/>
  <c r="AC1726" i="50"/>
  <c r="R1718" i="50"/>
  <c r="BW1709" i="50"/>
  <c r="R1712" i="50"/>
  <c r="BV1709" i="50"/>
  <c r="Y1722" i="50"/>
  <c r="N1709" i="50"/>
  <c r="BT1709" i="50"/>
  <c r="Y1727" i="50"/>
  <c r="AY2048" i="50"/>
  <c r="BZ2048" i="50"/>
  <c r="AC2048" i="50"/>
  <c r="AS2048" i="50"/>
  <c r="AA232" i="58"/>
  <c r="BJ232" i="58"/>
  <c r="AK232" i="58"/>
  <c r="AC450" i="50"/>
  <c r="AG450" i="50"/>
  <c r="AC447" i="50"/>
  <c r="N218" i="58"/>
  <c r="BH218" i="58"/>
  <c r="BE218" i="58"/>
  <c r="Y1806" i="50"/>
  <c r="Y1804" i="50"/>
  <c r="Y1800" i="50"/>
  <c r="Y1803" i="50"/>
  <c r="BZ1795" i="50"/>
  <c r="Y1807" i="50"/>
  <c r="Y1808" i="50"/>
  <c r="Y1802" i="50"/>
  <c r="Y1805" i="50"/>
  <c r="AC1795" i="50"/>
  <c r="AY212" i="50"/>
  <c r="AY1427" i="50"/>
  <c r="AY509" i="50"/>
  <c r="AC509" i="50"/>
  <c r="AR509" i="50"/>
  <c r="BO494" i="50"/>
  <c r="R69" i="58"/>
  <c r="R70" i="58"/>
  <c r="R66" i="58"/>
  <c r="R67" i="58"/>
  <c r="AY1159" i="50"/>
  <c r="AC1159" i="50"/>
  <c r="AP100" i="58"/>
  <c r="AP102" i="58"/>
  <c r="AP101" i="58"/>
  <c r="AO68" i="58"/>
  <c r="AO70" i="58"/>
  <c r="AO69" i="58"/>
  <c r="H70" i="62"/>
  <c r="H2093" i="50"/>
  <c r="H71" i="62"/>
  <c r="I327" i="58"/>
  <c r="BJ327" i="58"/>
  <c r="AK327" i="58"/>
  <c r="AA327" i="58"/>
  <c r="AF165" i="58"/>
  <c r="AG165" i="58"/>
  <c r="AE165" i="58"/>
  <c r="AW154" i="58"/>
  <c r="AY242" i="50"/>
  <c r="BZ242" i="50"/>
  <c r="AC242" i="50"/>
  <c r="Y482" i="50"/>
  <c r="Y481" i="50"/>
  <c r="Y479" i="50"/>
  <c r="Y485" i="50"/>
  <c r="AY485" i="50"/>
  <c r="Y484" i="50"/>
  <c r="Y477" i="50"/>
  <c r="BZ472" i="50"/>
  <c r="Y483" i="50"/>
  <c r="Y480" i="50"/>
  <c r="AC472" i="50"/>
  <c r="AC477" i="50"/>
  <c r="BD1453" i="50"/>
  <c r="N1439" i="50"/>
  <c r="BT1439" i="50"/>
  <c r="AK1451" i="50"/>
  <c r="R1449" i="50"/>
  <c r="BX1439" i="50"/>
  <c r="Q1442" i="50"/>
  <c r="Q1448" i="50"/>
  <c r="R1448" i="50"/>
  <c r="BW1439" i="50"/>
  <c r="BE1452" i="50"/>
  <c r="BD1451" i="50"/>
  <c r="Q1439" i="50"/>
  <c r="BC1452" i="50"/>
  <c r="BC1451" i="50"/>
  <c r="AK1449" i="50"/>
  <c r="BE1451" i="50"/>
  <c r="Q1440" i="50"/>
  <c r="BC1453" i="50"/>
  <c r="BD1452" i="50"/>
  <c r="R1442" i="50"/>
  <c r="BV1439" i="50"/>
  <c r="N1440" i="50"/>
  <c r="BU1439" i="50"/>
  <c r="BE1453" i="50"/>
  <c r="Q1449" i="50"/>
  <c r="M369" i="50"/>
  <c r="AR369" i="50"/>
  <c r="AY1937" i="50"/>
  <c r="AC1937" i="50"/>
  <c r="AY1862" i="50"/>
  <c r="N1790" i="50"/>
  <c r="BT1790" i="50"/>
  <c r="AY159" i="50"/>
  <c r="R1766" i="50"/>
  <c r="BV1763" i="50"/>
  <c r="AY1048" i="50"/>
  <c r="BZ1048" i="50"/>
  <c r="AY674" i="50"/>
  <c r="AY668" i="50"/>
  <c r="V1295" i="50"/>
  <c r="W1295" i="50"/>
  <c r="V1403" i="50"/>
  <c r="W1403" i="50"/>
  <c r="W1402" i="50"/>
  <c r="BC1021" i="50"/>
  <c r="R1016" i="50"/>
  <c r="BW1007" i="50"/>
  <c r="N1007" i="50"/>
  <c r="BT1007" i="50"/>
  <c r="Q1008" i="50"/>
  <c r="Q1017" i="50"/>
  <c r="AK1017" i="50"/>
  <c r="Q1007" i="50"/>
  <c r="BD1021" i="50"/>
  <c r="R1010" i="50"/>
  <c r="BV1007" i="50"/>
  <c r="BE1019" i="50"/>
  <c r="Q1010" i="50"/>
  <c r="BC1020" i="50"/>
  <c r="N1008" i="50"/>
  <c r="BU1007" i="50"/>
  <c r="BD1020" i="50"/>
  <c r="BD1019" i="50"/>
  <c r="AK1019" i="50"/>
  <c r="R1017" i="50"/>
  <c r="BX1007" i="50"/>
  <c r="Q1016" i="50"/>
  <c r="BE1021" i="50"/>
  <c r="BC1019" i="50"/>
  <c r="BE1020" i="50"/>
  <c r="V755" i="50"/>
  <c r="W755" i="50"/>
  <c r="AC1095" i="50"/>
  <c r="AC1098" i="50"/>
  <c r="M1368" i="50"/>
  <c r="I1935" i="50"/>
  <c r="AJ1935" i="50"/>
  <c r="AY1996" i="50"/>
  <c r="AC1179" i="50"/>
  <c r="AE200" i="58"/>
  <c r="AZ186" i="58"/>
  <c r="AC200" i="58"/>
  <c r="AD200" i="58"/>
  <c r="K200" i="58"/>
  <c r="M200" i="58"/>
  <c r="AY1079" i="50"/>
  <c r="AY697" i="50"/>
  <c r="O365" i="52"/>
  <c r="Q365" i="52"/>
  <c r="C413" i="52"/>
  <c r="C366" i="52"/>
  <c r="C414" i="52"/>
  <c r="O414" i="52"/>
  <c r="Q414" i="52"/>
  <c r="O475" i="52"/>
  <c r="Q475" i="52"/>
  <c r="O625" i="52"/>
  <c r="Q625" i="52"/>
  <c r="D673" i="52"/>
  <c r="O673" i="52"/>
  <c r="Q673" i="52"/>
  <c r="AY831" i="50"/>
  <c r="AC831" i="50"/>
  <c r="AD104" i="61"/>
  <c r="AX104" i="61"/>
  <c r="W104" i="61"/>
  <c r="R104" i="61"/>
  <c r="Y104" i="61"/>
  <c r="AB104" i="61"/>
  <c r="S104" i="61"/>
  <c r="AF104" i="61"/>
  <c r="Z104" i="61"/>
  <c r="T104" i="61"/>
  <c r="D104" i="61"/>
  <c r="U104" i="61"/>
  <c r="AE104" i="61"/>
  <c r="AW104" i="61"/>
  <c r="V104" i="61"/>
  <c r="AV104" i="61"/>
  <c r="AY1371" i="50"/>
  <c r="AR855" i="50"/>
  <c r="AC1638" i="50"/>
  <c r="BZ855" i="50"/>
  <c r="BZ852" i="50"/>
  <c r="AY1187" i="50"/>
  <c r="M693" i="50"/>
  <c r="AR91" i="61"/>
  <c r="AI91" i="61"/>
  <c r="F91" i="61"/>
  <c r="AQ91" i="61"/>
  <c r="AO91" i="61"/>
  <c r="E91" i="61"/>
  <c r="D91" i="61"/>
  <c r="AH91" i="61"/>
  <c r="AG91" i="61"/>
  <c r="AS91" i="61"/>
  <c r="G91" i="61"/>
  <c r="AL91" i="61"/>
  <c r="AM91" i="61"/>
  <c r="AN91" i="61"/>
  <c r="AT91" i="61"/>
  <c r="AU91" i="61"/>
  <c r="AP91" i="61"/>
  <c r="AJ91" i="61"/>
  <c r="AK91" i="61"/>
  <c r="O412" i="52"/>
  <c r="Q412" i="52"/>
  <c r="C460" i="52"/>
  <c r="D23" i="58"/>
  <c r="T23" i="58"/>
  <c r="D24" i="58"/>
  <c r="D19" i="58"/>
  <c r="D20" i="58"/>
  <c r="C632" i="52"/>
  <c r="Q584" i="52"/>
  <c r="AY1402" i="50"/>
  <c r="AY834" i="50"/>
  <c r="AB102" i="61"/>
  <c r="AY102" i="61"/>
  <c r="D102" i="61"/>
  <c r="U102" i="61"/>
  <c r="AU102" i="61"/>
  <c r="AE102" i="61"/>
  <c r="S102" i="61"/>
  <c r="AC102" i="61"/>
  <c r="AD102" i="61"/>
  <c r="T102" i="61"/>
  <c r="Z102" i="61"/>
  <c r="AV102" i="61"/>
  <c r="R102" i="61"/>
  <c r="E102" i="61"/>
  <c r="AA102" i="61"/>
  <c r="Y102" i="61"/>
  <c r="X102" i="61"/>
  <c r="AF102" i="61"/>
  <c r="AW102" i="61"/>
  <c r="V102" i="61"/>
  <c r="W102" i="61"/>
  <c r="AX102" i="61"/>
  <c r="I1943" i="50"/>
  <c r="AO1943" i="50"/>
  <c r="AQ1943" i="50"/>
  <c r="AS1943" i="50"/>
  <c r="AT1943" i="50"/>
  <c r="AR1943" i="50"/>
  <c r="M315" i="50"/>
  <c r="AR315" i="50"/>
  <c r="AY593" i="50"/>
  <c r="AY321" i="50"/>
  <c r="AL317" i="46"/>
  <c r="AE197" i="58"/>
  <c r="AW186" i="58"/>
  <c r="AF197" i="58"/>
  <c r="AG197" i="58"/>
  <c r="AY807" i="50"/>
  <c r="AY1238" i="50"/>
  <c r="AC555" i="50"/>
  <c r="AC855" i="50"/>
  <c r="AC861" i="50"/>
  <c r="AC852" i="50"/>
  <c r="AY1181" i="50"/>
  <c r="AL213" i="46"/>
  <c r="AL214" i="46"/>
  <c r="AL228" i="46"/>
  <c r="AL229" i="46"/>
  <c r="K103" i="50"/>
  <c r="C511" i="52"/>
  <c r="O511" i="52"/>
  <c r="O463" i="52"/>
  <c r="Q463" i="52"/>
  <c r="AA136" i="58"/>
  <c r="AK136" i="58"/>
  <c r="BJ136" i="58"/>
  <c r="I136" i="58"/>
  <c r="AC1392" i="50"/>
  <c r="AY103" i="61"/>
  <c r="V103" i="61"/>
  <c r="Y103" i="61"/>
  <c r="AY2047" i="50"/>
  <c r="BZ2047" i="50"/>
  <c r="AC2047" i="50"/>
  <c r="BZ315" i="50"/>
  <c r="BZ321" i="50"/>
  <c r="BZ312" i="50"/>
  <c r="AR801" i="50"/>
  <c r="M801" i="50"/>
  <c r="AR558" i="50"/>
  <c r="M558" i="50"/>
  <c r="AY863" i="50"/>
  <c r="AR342" i="50"/>
  <c r="M342" i="50"/>
  <c r="AY1183" i="50"/>
  <c r="BH1871" i="50"/>
  <c r="AR1565" i="50"/>
  <c r="BS1547" i="50"/>
  <c r="K671" i="50"/>
  <c r="C568" i="52"/>
  <c r="O520" i="52"/>
  <c r="Q520" i="52"/>
  <c r="BZ1392" i="50"/>
  <c r="AC231" i="58"/>
  <c r="AD231" i="58"/>
  <c r="K231" i="58"/>
  <c r="M231" i="58"/>
  <c r="AY643" i="50"/>
  <c r="AY320" i="50"/>
  <c r="AC315" i="50"/>
  <c r="AC321" i="50"/>
  <c r="AC312" i="50"/>
  <c r="AY861" i="50"/>
  <c r="AY344" i="50"/>
  <c r="C547" i="52"/>
  <c r="C595" i="52"/>
  <c r="O499" i="52"/>
  <c r="Q499" i="52"/>
  <c r="K1129" i="50"/>
  <c r="O406" i="52"/>
  <c r="Q406" i="52"/>
  <c r="C454" i="52"/>
  <c r="D528" i="52"/>
  <c r="C675" i="52"/>
  <c r="O675" i="52"/>
  <c r="Q675" i="52"/>
  <c r="Q627" i="52"/>
  <c r="Q545" i="52"/>
  <c r="C593" i="52"/>
  <c r="C641" i="52"/>
  <c r="C500" i="52"/>
  <c r="O452" i="52"/>
  <c r="Q452" i="52"/>
  <c r="BJ360" i="58"/>
  <c r="I360" i="58"/>
  <c r="AK360" i="58"/>
  <c r="AY805" i="50"/>
  <c r="AC1878" i="50"/>
  <c r="AY345" i="50"/>
  <c r="AE163" i="58"/>
  <c r="AU154" i="58"/>
  <c r="AF163" i="58"/>
  <c r="AG163" i="58"/>
  <c r="AC163" i="58"/>
  <c r="O465" i="52"/>
  <c r="Q465" i="52"/>
  <c r="AT88" i="61"/>
  <c r="AJ88" i="61"/>
  <c r="G88" i="61"/>
  <c r="AM88" i="61"/>
  <c r="AI88" i="61"/>
  <c r="AR88" i="61"/>
  <c r="AU88" i="61"/>
  <c r="AK88" i="61"/>
  <c r="F88" i="61"/>
  <c r="BZ1098" i="50"/>
  <c r="BZ1106" i="50"/>
  <c r="AY1268" i="50"/>
  <c r="AY317" i="50"/>
  <c r="BZ317" i="50"/>
  <c r="O574" i="52"/>
  <c r="Q574" i="52"/>
  <c r="C622" i="52"/>
  <c r="BZ1702" i="50"/>
  <c r="BZ1700" i="50"/>
  <c r="BZ1697" i="50"/>
  <c r="BZ1694" i="50"/>
  <c r="BZ1699" i="50"/>
  <c r="AY1077" i="50"/>
  <c r="AY698" i="50"/>
  <c r="AH89" i="61"/>
  <c r="AL89" i="61"/>
  <c r="AM89" i="61"/>
  <c r="AG89" i="61"/>
  <c r="E89" i="61"/>
  <c r="AU89" i="61"/>
  <c r="AR89" i="61"/>
  <c r="AO89" i="61"/>
  <c r="AK89" i="61"/>
  <c r="AQ89" i="61"/>
  <c r="G89" i="61"/>
  <c r="F89" i="61"/>
  <c r="AN89" i="61"/>
  <c r="D89" i="61"/>
  <c r="AP89" i="61"/>
  <c r="AJ89" i="61"/>
  <c r="AI89" i="61"/>
  <c r="AS89" i="61"/>
  <c r="AT89" i="61"/>
  <c r="C624" i="52"/>
  <c r="C672" i="52"/>
  <c r="AY1376" i="50"/>
  <c r="AE132" i="58"/>
  <c r="AV122" i="58"/>
  <c r="AC132" i="58"/>
  <c r="AD132" i="58"/>
  <c r="K132" i="58"/>
  <c r="M132" i="58"/>
  <c r="AY1267" i="50"/>
  <c r="AY1991" i="50"/>
  <c r="AY2049" i="50"/>
  <c r="BZ2049" i="50"/>
  <c r="AC2049" i="50"/>
  <c r="AC1041" i="50"/>
  <c r="AC1044" i="50"/>
  <c r="AF828" i="50"/>
  <c r="AC835" i="50"/>
  <c r="AC836" i="50"/>
  <c r="AY1241" i="50"/>
  <c r="AY1889" i="50"/>
  <c r="BH2033" i="50"/>
  <c r="C660" i="52"/>
  <c r="O660" i="52"/>
  <c r="Q660" i="52"/>
  <c r="O612" i="52"/>
  <c r="Q612" i="52"/>
  <c r="AC1071" i="50"/>
  <c r="AC1068" i="50"/>
  <c r="O450" i="52"/>
  <c r="Q450" i="52"/>
  <c r="AC1884" i="50"/>
  <c r="BZ825" i="50"/>
  <c r="BZ882" i="50"/>
  <c r="AC259" i="58"/>
  <c r="AR936" i="50"/>
  <c r="BH926" i="50"/>
  <c r="M936" i="50"/>
  <c r="AR1692" i="50"/>
  <c r="BH1682" i="50"/>
  <c r="M1692" i="50"/>
  <c r="AC1616" i="50"/>
  <c r="AP228" i="58"/>
  <c r="AP230" i="58"/>
  <c r="AP229" i="58"/>
  <c r="AC228" i="58"/>
  <c r="AD228" i="58"/>
  <c r="K228" i="58"/>
  <c r="M228" i="58"/>
  <c r="AE228" i="58"/>
  <c r="AV218" i="58"/>
  <c r="M1179" i="50"/>
  <c r="AE293" i="58"/>
  <c r="AW282" i="58"/>
  <c r="AF293" i="58"/>
  <c r="AG293" i="58"/>
  <c r="AF262" i="58"/>
  <c r="AE262" i="58"/>
  <c r="AX250" i="58"/>
  <c r="AY944" i="50"/>
  <c r="BZ1176" i="50"/>
  <c r="BZ1179" i="50"/>
  <c r="AY889" i="50"/>
  <c r="BZ889" i="50"/>
  <c r="AY942" i="50"/>
  <c r="AC339" i="50"/>
  <c r="AC342" i="50"/>
  <c r="AE354" i="58"/>
  <c r="AT346" i="58"/>
  <c r="AF354" i="58"/>
  <c r="AY1186" i="50"/>
  <c r="AF229" i="58"/>
  <c r="AE229" i="58"/>
  <c r="AW218" i="58"/>
  <c r="BZ320" i="50"/>
  <c r="H2094" i="50"/>
  <c r="AY349" i="50"/>
  <c r="BZ960" i="50"/>
  <c r="AY940" i="50"/>
  <c r="AY939" i="50"/>
  <c r="AO1565" i="50"/>
  <c r="AQ1565" i="50"/>
  <c r="BZ1158" i="50"/>
  <c r="BZ375" i="50"/>
  <c r="BZ342" i="50"/>
  <c r="BZ352" i="50"/>
  <c r="BZ354" i="50"/>
  <c r="BZ339" i="50"/>
  <c r="AY884" i="50"/>
  <c r="T102" i="50"/>
  <c r="T106" i="50"/>
  <c r="K89" i="50"/>
  <c r="T105" i="50"/>
  <c r="T103" i="50"/>
  <c r="T101" i="50"/>
  <c r="T104" i="50"/>
  <c r="T90" i="50"/>
  <c r="T99" i="50"/>
  <c r="Z99" i="50"/>
  <c r="G99" i="50"/>
  <c r="T107" i="50"/>
  <c r="AC936" i="50"/>
  <c r="AC942" i="50"/>
  <c r="AJ942" i="50"/>
  <c r="BQ926" i="50"/>
  <c r="BZ1075" i="50"/>
  <c r="AC226" i="58"/>
  <c r="V102" i="50"/>
  <c r="V103" i="50"/>
  <c r="V104" i="50"/>
  <c r="V105" i="50"/>
  <c r="V106" i="50"/>
  <c r="V109" i="50"/>
  <c r="AR963" i="50"/>
  <c r="BH953" i="50"/>
  <c r="M963" i="50"/>
  <c r="AF295" i="58"/>
  <c r="AG295" i="58"/>
  <c r="BZ1567" i="50"/>
  <c r="BZ1569" i="50"/>
  <c r="AF1614" i="50"/>
  <c r="AJ1614" i="50"/>
  <c r="AC214" i="50"/>
  <c r="AG207" i="50"/>
  <c r="AI207" i="50"/>
  <c r="AY994" i="50"/>
  <c r="AY1970" i="50"/>
  <c r="AC1260" i="50"/>
  <c r="AC1257" i="50"/>
  <c r="AY431" i="50"/>
  <c r="I1696" i="50"/>
  <c r="BZ913" i="50"/>
  <c r="AW1211" i="50"/>
  <c r="AY2018" i="50"/>
  <c r="AC1770" i="50"/>
  <c r="AY1375" i="50"/>
  <c r="AI153" i="50"/>
  <c r="AF153" i="50"/>
  <c r="AW2050" i="50"/>
  <c r="AY1106" i="50"/>
  <c r="AY2019" i="50"/>
  <c r="AY777" i="50"/>
  <c r="AY700" i="50"/>
  <c r="BZ161" i="50"/>
  <c r="BZ163" i="50"/>
  <c r="BZ155" i="50"/>
  <c r="AC423" i="50"/>
  <c r="AC420" i="50"/>
  <c r="BZ1341" i="50"/>
  <c r="BZ1338" i="50"/>
  <c r="BH872" i="50"/>
  <c r="AC180" i="50"/>
  <c r="AC177" i="50"/>
  <c r="M1155" i="50"/>
  <c r="I1564" i="50"/>
  <c r="AR2048" i="50"/>
  <c r="AZ2048" i="50"/>
  <c r="AS374" i="50"/>
  <c r="I374" i="50"/>
  <c r="AY1965" i="50"/>
  <c r="AE71" i="58"/>
  <c r="AY58" i="58"/>
  <c r="AC71" i="58"/>
  <c r="AD71" i="58"/>
  <c r="I241" i="50"/>
  <c r="AQ241" i="50"/>
  <c r="BZ1905" i="50"/>
  <c r="AC209" i="50"/>
  <c r="AY293" i="50"/>
  <c r="AO726" i="50"/>
  <c r="AG726" i="50"/>
  <c r="AJ726" i="50"/>
  <c r="AF726" i="50"/>
  <c r="AY186" i="50"/>
  <c r="AR723" i="50"/>
  <c r="AO723" i="50"/>
  <c r="AF723" i="50"/>
  <c r="AG723" i="50"/>
  <c r="AN723" i="50"/>
  <c r="AJ723" i="50"/>
  <c r="BM710" i="50"/>
  <c r="AY400" i="50"/>
  <c r="AR1564" i="50"/>
  <c r="AZ1565" i="50"/>
  <c r="BZ591" i="50"/>
  <c r="AF200" i="58"/>
  <c r="AG200" i="58"/>
  <c r="BZ159" i="50"/>
  <c r="AY1808" i="50"/>
  <c r="AC1716" i="50"/>
  <c r="AC1719" i="50"/>
  <c r="AC1722" i="50"/>
  <c r="AO1694" i="50"/>
  <c r="BZ158" i="50"/>
  <c r="AC990" i="50"/>
  <c r="AC987" i="50"/>
  <c r="BM1142" i="50"/>
  <c r="I1155" i="50"/>
  <c r="AY1021" i="50"/>
  <c r="BZ1020" i="50"/>
  <c r="AY1964" i="50"/>
  <c r="AY2021" i="50"/>
  <c r="M1773" i="50"/>
  <c r="AR1773" i="50"/>
  <c r="BH1763" i="50"/>
  <c r="AY1775" i="50"/>
  <c r="AY780" i="50"/>
  <c r="AR1699" i="50"/>
  <c r="AO1699" i="50"/>
  <c r="AQ1699" i="50"/>
  <c r="AY1132" i="50"/>
  <c r="AR1260" i="50"/>
  <c r="BH1250" i="50"/>
  <c r="M1260" i="50"/>
  <c r="AY2075" i="50"/>
  <c r="AF237" i="50"/>
  <c r="AC1743" i="50"/>
  <c r="BZ690" i="50"/>
  <c r="AY430" i="50"/>
  <c r="BZ423" i="50"/>
  <c r="BZ433" i="50"/>
  <c r="BZ435" i="50"/>
  <c r="BZ420" i="50"/>
  <c r="AY1348" i="50"/>
  <c r="AI234" i="50"/>
  <c r="AS234" i="50"/>
  <c r="AT234" i="50"/>
  <c r="AG234" i="50"/>
  <c r="AC236" i="50"/>
  <c r="AC239" i="50"/>
  <c r="AR239" i="50"/>
  <c r="BO224" i="50"/>
  <c r="AC1618" i="50"/>
  <c r="AY1916" i="50"/>
  <c r="AY750" i="50"/>
  <c r="BZ1449" i="50"/>
  <c r="BZ1453" i="50"/>
  <c r="AY292" i="50"/>
  <c r="AF134" i="58"/>
  <c r="AG134" i="58"/>
  <c r="AE134" i="58"/>
  <c r="AX122" i="58"/>
  <c r="AF195" i="58"/>
  <c r="AG195" i="58"/>
  <c r="AE195" i="58"/>
  <c r="AU186" i="58"/>
  <c r="AY615" i="50"/>
  <c r="AY618" i="50"/>
  <c r="BZ180" i="50"/>
  <c r="BZ185" i="50"/>
  <c r="BZ186" i="50"/>
  <c r="BZ177" i="50"/>
  <c r="AY1507" i="50"/>
  <c r="AR727" i="50"/>
  <c r="BC726" i="50"/>
  <c r="AY402" i="50"/>
  <c r="AY1646" i="50"/>
  <c r="AE323" i="58"/>
  <c r="AU314" i="58"/>
  <c r="AF323" i="58"/>
  <c r="AG323" i="58"/>
  <c r="AC323" i="58"/>
  <c r="AJ1557" i="50"/>
  <c r="I1557" i="50"/>
  <c r="BZ1719" i="50"/>
  <c r="BZ1716" i="50"/>
  <c r="BL1142" i="50"/>
  <c r="AY1780" i="50"/>
  <c r="AC774" i="50"/>
  <c r="AC771" i="50"/>
  <c r="AY1128" i="50"/>
  <c r="BZ2067" i="50"/>
  <c r="BZ2070" i="50"/>
  <c r="BZ2075" i="50"/>
  <c r="AC215" i="50"/>
  <c r="AC617" i="50"/>
  <c r="AY617" i="50"/>
  <c r="AR180" i="50"/>
  <c r="BH170" i="50"/>
  <c r="M180" i="50"/>
  <c r="AY1804" i="50"/>
  <c r="AY1725" i="50"/>
  <c r="AE104" i="58"/>
  <c r="AZ90" i="58"/>
  <c r="AC104" i="58"/>
  <c r="AD104" i="58"/>
  <c r="K104" i="58"/>
  <c r="M104" i="58"/>
  <c r="AY1967" i="50"/>
  <c r="AY1129" i="50"/>
  <c r="AC2070" i="50"/>
  <c r="AC2067" i="50"/>
  <c r="AY1753" i="50"/>
  <c r="AR1158" i="50"/>
  <c r="BP1142" i="50"/>
  <c r="AJ1158" i="50"/>
  <c r="I1158" i="50"/>
  <c r="AN1158" i="50"/>
  <c r="AG1158" i="50"/>
  <c r="AI1154" i="50"/>
  <c r="AR1154" i="50"/>
  <c r="BJ1142" i="50"/>
  <c r="AF1154" i="50"/>
  <c r="AO1154" i="50"/>
  <c r="AN1154" i="50"/>
  <c r="AG1154" i="50"/>
  <c r="AR747" i="50"/>
  <c r="M747" i="50"/>
  <c r="AY561" i="50"/>
  <c r="AY1806" i="50"/>
  <c r="AE131" i="58"/>
  <c r="AU122" i="58"/>
  <c r="BZ536" i="50"/>
  <c r="AY2022" i="50"/>
  <c r="AC1365" i="50"/>
  <c r="AY1263" i="50"/>
  <c r="AY2072" i="50"/>
  <c r="AC2072" i="50"/>
  <c r="AY1343" i="50"/>
  <c r="AC156" i="50"/>
  <c r="AY1910" i="50"/>
  <c r="AY1452" i="50"/>
  <c r="AG1559" i="50"/>
  <c r="AF1559" i="50"/>
  <c r="AN1559" i="50"/>
  <c r="AO1559" i="50"/>
  <c r="AR1559" i="50"/>
  <c r="BJ1547" i="50"/>
  <c r="AI1559" i="50"/>
  <c r="I1559" i="50"/>
  <c r="BZ538" i="50"/>
  <c r="AC909" i="50"/>
  <c r="AC906" i="50"/>
  <c r="AJ2043" i="50"/>
  <c r="BI2033" i="50"/>
  <c r="I2043" i="50"/>
  <c r="BZ1260" i="50"/>
  <c r="BZ1263" i="50"/>
  <c r="AR1746" i="50"/>
  <c r="M1746" i="50"/>
  <c r="BZ1073" i="50"/>
  <c r="BZ1076" i="50"/>
  <c r="BZ1081" i="50"/>
  <c r="BZ1083" i="50"/>
  <c r="AY1344" i="50"/>
  <c r="BZ156" i="50"/>
  <c r="M1449" i="50"/>
  <c r="BZ1857" i="50"/>
  <c r="BZ1077" i="50"/>
  <c r="BZ593" i="50"/>
  <c r="AY479" i="50"/>
  <c r="AY1807" i="50"/>
  <c r="AR1719" i="50"/>
  <c r="BZ587" i="50"/>
  <c r="AY915" i="50"/>
  <c r="AC155" i="50"/>
  <c r="AN155" i="50"/>
  <c r="AF504" i="50"/>
  <c r="AH504" i="50"/>
  <c r="AP504" i="50"/>
  <c r="AI504" i="50"/>
  <c r="AG504" i="50"/>
  <c r="AS504" i="50"/>
  <c r="AT504" i="50"/>
  <c r="AC507" i="50"/>
  <c r="AC158" i="50"/>
  <c r="AY995" i="50"/>
  <c r="BZ539" i="50"/>
  <c r="BZ1014" i="50"/>
  <c r="BZ1017" i="50"/>
  <c r="BZ1027" i="50"/>
  <c r="BZ1031" i="50"/>
  <c r="AY1023" i="50"/>
  <c r="AY1969" i="50"/>
  <c r="AC2016" i="50"/>
  <c r="AS2016" i="50"/>
  <c r="AC2013" i="50"/>
  <c r="AS1157" i="50"/>
  <c r="I1157" i="50"/>
  <c r="AR1157" i="50"/>
  <c r="AE199" i="58"/>
  <c r="AY186" i="58"/>
  <c r="AC199" i="58"/>
  <c r="AD199" i="58"/>
  <c r="AF199" i="58"/>
  <c r="AG199" i="58"/>
  <c r="K199" i="58"/>
  <c r="M199" i="58"/>
  <c r="BZ1770" i="50"/>
  <c r="BZ1773" i="50"/>
  <c r="BZ1783" i="50"/>
  <c r="BZ1785" i="50"/>
  <c r="AY1776" i="50"/>
  <c r="AR1125" i="50"/>
  <c r="M1125" i="50"/>
  <c r="BZ160" i="50"/>
  <c r="AR2070" i="50"/>
  <c r="BH2060" i="50"/>
  <c r="BZ535" i="50"/>
  <c r="AY1754" i="50"/>
  <c r="BH656" i="50"/>
  <c r="AO885" i="50"/>
  <c r="AG885" i="50"/>
  <c r="AN885" i="50"/>
  <c r="AF885" i="50"/>
  <c r="BZ1301" i="50"/>
  <c r="BZ1299" i="50"/>
  <c r="AC161" i="50"/>
  <c r="AO161" i="50"/>
  <c r="AY1912" i="50"/>
  <c r="BZ1432" i="50"/>
  <c r="BZ1434" i="50"/>
  <c r="BZ1430" i="50"/>
  <c r="AY1454" i="50"/>
  <c r="AY560" i="50"/>
  <c r="AR288" i="50"/>
  <c r="BH278" i="50"/>
  <c r="M288" i="50"/>
  <c r="BZ612" i="50"/>
  <c r="AY185" i="50"/>
  <c r="AY184" i="50"/>
  <c r="AY1509" i="50"/>
  <c r="AY403" i="50"/>
  <c r="AP1557" i="50"/>
  <c r="AI882" i="50"/>
  <c r="I882" i="50"/>
  <c r="AF882" i="50"/>
  <c r="AC890" i="50"/>
  <c r="AG882" i="50"/>
  <c r="AH882" i="50"/>
  <c r="AS882" i="50"/>
  <c r="AT882" i="50"/>
  <c r="AC884" i="50"/>
  <c r="AC887" i="50"/>
  <c r="AR887" i="50"/>
  <c r="AC889" i="50"/>
  <c r="AC888" i="50"/>
  <c r="AJ888" i="50"/>
  <c r="AC886" i="50"/>
  <c r="AG1692" i="50"/>
  <c r="AH1692" i="50"/>
  <c r="AP1692" i="50"/>
  <c r="AI1692" i="50"/>
  <c r="AS1692" i="50"/>
  <c r="AT1692" i="50"/>
  <c r="AF1692" i="50"/>
  <c r="AC1700" i="50"/>
  <c r="I1700" i="50"/>
  <c r="AC1697" i="50"/>
  <c r="AR1697" i="50"/>
  <c r="AC1698" i="50"/>
  <c r="AC1695" i="50"/>
  <c r="AG1695" i="50"/>
  <c r="AD72" i="58"/>
  <c r="K72" i="58"/>
  <c r="M72" i="58"/>
  <c r="N186" i="58"/>
  <c r="BH186" i="58"/>
  <c r="BE186" i="58"/>
  <c r="BZ2077" i="50"/>
  <c r="AF322" i="58"/>
  <c r="AG322" i="58"/>
  <c r="AC322" i="58"/>
  <c r="AE322" i="58"/>
  <c r="AT314" i="58"/>
  <c r="AN375" i="50"/>
  <c r="BH1601" i="50"/>
  <c r="AR1341" i="50"/>
  <c r="BH1331" i="50"/>
  <c r="M1341" i="50"/>
  <c r="AR1562" i="50"/>
  <c r="BO1547" i="50"/>
  <c r="I1562" i="50"/>
  <c r="AS1562" i="50"/>
  <c r="AT1562" i="50"/>
  <c r="AC1905" i="50"/>
  <c r="AC1908" i="50"/>
  <c r="AY755" i="50"/>
  <c r="AC1449" i="50"/>
  <c r="AC1452" i="50"/>
  <c r="AY295" i="50"/>
  <c r="AR1616" i="50"/>
  <c r="AS1616" i="50"/>
  <c r="AT1616" i="50"/>
  <c r="I1616" i="50"/>
  <c r="AR396" i="50"/>
  <c r="BH386" i="50"/>
  <c r="AY1645" i="50"/>
  <c r="AG1560" i="50"/>
  <c r="AN1560" i="50"/>
  <c r="AR1560" i="50"/>
  <c r="BL1547" i="50"/>
  <c r="AO1560" i="50"/>
  <c r="AJ1560" i="50"/>
  <c r="I1560" i="50"/>
  <c r="AF1560" i="50"/>
  <c r="BZ1022" i="50"/>
  <c r="AY1022" i="50"/>
  <c r="AJ1152" i="50"/>
  <c r="BI1142" i="50"/>
  <c r="I1152" i="50"/>
  <c r="BZ696" i="50"/>
  <c r="AY696" i="50"/>
  <c r="AY1451" i="50"/>
  <c r="AC157" i="50"/>
  <c r="AY183" i="50"/>
  <c r="BH1412" i="50"/>
  <c r="AC863" i="50"/>
  <c r="AC159" i="50"/>
  <c r="BZ906" i="50"/>
  <c r="AP196" i="58"/>
  <c r="AP198" i="58"/>
  <c r="AP197" i="58"/>
  <c r="AR990" i="50"/>
  <c r="M990" i="50"/>
  <c r="AY996" i="50"/>
  <c r="AC996" i="50"/>
  <c r="AG996" i="50"/>
  <c r="AY1966" i="50"/>
  <c r="AO377" i="50"/>
  <c r="AQ377" i="50"/>
  <c r="I377" i="50"/>
  <c r="AR377" i="50"/>
  <c r="AG1938" i="50"/>
  <c r="AJ1938" i="50"/>
  <c r="AN1938" i="50"/>
  <c r="AR1938" i="50"/>
  <c r="AO1938" i="50"/>
  <c r="AF1938" i="50"/>
  <c r="AY565" i="50"/>
  <c r="AY296" i="50"/>
  <c r="BZ534" i="50"/>
  <c r="AY1802" i="50"/>
  <c r="AC1802" i="50"/>
  <c r="BZ595" i="50"/>
  <c r="BZ599" i="50"/>
  <c r="BZ588" i="50"/>
  <c r="BZ592" i="50"/>
  <c r="AE130" i="58"/>
  <c r="AT122" i="58"/>
  <c r="AC130" i="58"/>
  <c r="AF130" i="58"/>
  <c r="AG130" i="58"/>
  <c r="BH440" i="50"/>
  <c r="AY1025" i="50"/>
  <c r="BZ1025" i="50"/>
  <c r="AY1133" i="50"/>
  <c r="AY428" i="50"/>
  <c r="AY564" i="50"/>
  <c r="AY291" i="50"/>
  <c r="AC612" i="50"/>
  <c r="AC618" i="50"/>
  <c r="AC609" i="50"/>
  <c r="AY1511" i="50"/>
  <c r="I1160" i="50"/>
  <c r="AO1160" i="50"/>
  <c r="AQ1160" i="50"/>
  <c r="AV1160" i="50"/>
  <c r="AR1160" i="50"/>
  <c r="BS1142" i="50"/>
  <c r="M1233" i="50"/>
  <c r="AC474" i="50"/>
  <c r="AY481" i="50"/>
  <c r="AS509" i="50"/>
  <c r="I509" i="50"/>
  <c r="BZ1800" i="50"/>
  <c r="BZ1808" i="50"/>
  <c r="BZ1797" i="50"/>
  <c r="AF450" i="50"/>
  <c r="AH450" i="50"/>
  <c r="AP450" i="50"/>
  <c r="AS450" i="50"/>
  <c r="AI450" i="50"/>
  <c r="AJ450" i="50"/>
  <c r="AC454" i="50"/>
  <c r="AY1727" i="50"/>
  <c r="AC1724" i="50"/>
  <c r="AY1724" i="50"/>
  <c r="AY911" i="50"/>
  <c r="AR1615" i="50"/>
  <c r="AW1615" i="50"/>
  <c r="AS1615" i="50"/>
  <c r="AT1615" i="50"/>
  <c r="I1615" i="50"/>
  <c r="BH710" i="50"/>
  <c r="I2051" i="50"/>
  <c r="AO2051" i="50"/>
  <c r="AQ2051" i="50"/>
  <c r="K2051" i="50"/>
  <c r="AR2051" i="50"/>
  <c r="AY998" i="50"/>
  <c r="AY1024" i="50"/>
  <c r="BZ1024" i="50"/>
  <c r="AY1968" i="50"/>
  <c r="BZ1959" i="50"/>
  <c r="BZ1962" i="50"/>
  <c r="BZ1972" i="50"/>
  <c r="BZ1974" i="50"/>
  <c r="BZ1969" i="50"/>
  <c r="AC1619" i="50"/>
  <c r="AI1611" i="50"/>
  <c r="I1611" i="50"/>
  <c r="AS1611" i="50"/>
  <c r="AT1611" i="50"/>
  <c r="AF1611" i="50"/>
  <c r="AG1611" i="50"/>
  <c r="AH1611" i="50"/>
  <c r="AP1611" i="50"/>
  <c r="BZ2016" i="50"/>
  <c r="BZ2013" i="50"/>
  <c r="AY1781" i="50"/>
  <c r="AC1372" i="50"/>
  <c r="AR1372" i="50"/>
  <c r="AY1372" i="50"/>
  <c r="AY781" i="50"/>
  <c r="AY1127" i="50"/>
  <c r="AC160" i="50"/>
  <c r="AY1264" i="50"/>
  <c r="BZ2076" i="50"/>
  <c r="AS1940" i="50"/>
  <c r="AT1940" i="50"/>
  <c r="AR1940" i="50"/>
  <c r="BO1925" i="50"/>
  <c r="I1940" i="50"/>
  <c r="AY429" i="50"/>
  <c r="AY1345" i="50"/>
  <c r="I724" i="50"/>
  <c r="AS724" i="50"/>
  <c r="AT724" i="50"/>
  <c r="AR724" i="50"/>
  <c r="AE68" i="58"/>
  <c r="AV58" i="58"/>
  <c r="AC68" i="58"/>
  <c r="AD68" i="58"/>
  <c r="AY749" i="50"/>
  <c r="AF325" i="58"/>
  <c r="AG325" i="58"/>
  <c r="AE325" i="58"/>
  <c r="AW314" i="58"/>
  <c r="AY1455" i="50"/>
  <c r="AY563" i="50"/>
  <c r="BZ285" i="50"/>
  <c r="BZ288" i="50"/>
  <c r="BZ298" i="50"/>
  <c r="BZ302" i="50"/>
  <c r="AY619" i="50"/>
  <c r="AY182" i="50"/>
  <c r="AY187" i="50"/>
  <c r="AH720" i="50"/>
  <c r="BZ393" i="50"/>
  <c r="BZ396" i="50"/>
  <c r="BZ402" i="50"/>
  <c r="BZ406" i="50"/>
  <c r="BZ410" i="50"/>
  <c r="AY1642" i="50"/>
  <c r="AC1233" i="50"/>
  <c r="AC1235" i="50"/>
  <c r="AI1235" i="50"/>
  <c r="AC1230" i="50"/>
  <c r="BZ483" i="50"/>
  <c r="AY483" i="50"/>
  <c r="AR1800" i="50"/>
  <c r="BH1790" i="50"/>
  <c r="M1800" i="50"/>
  <c r="BZ1864" i="50"/>
  <c r="BZ1861" i="50"/>
  <c r="BZ1859" i="50"/>
  <c r="BZ1858" i="50"/>
  <c r="AR1017" i="50"/>
  <c r="BH1007" i="50"/>
  <c r="M1017" i="50"/>
  <c r="AC2020" i="50"/>
  <c r="AS2020" i="50"/>
  <c r="AY2020" i="50"/>
  <c r="BE314" i="58"/>
  <c r="AY1130" i="50"/>
  <c r="AF1941" i="50"/>
  <c r="AY404" i="50"/>
  <c r="BZ404" i="50"/>
  <c r="AO1937" i="50"/>
  <c r="AF1937" i="50"/>
  <c r="AR1937" i="50"/>
  <c r="BJ1925" i="50"/>
  <c r="AG1937" i="50"/>
  <c r="AN1937" i="50"/>
  <c r="AI1937" i="50"/>
  <c r="BZ474" i="50"/>
  <c r="BZ477" i="50"/>
  <c r="BZ487" i="50"/>
  <c r="BZ489" i="50"/>
  <c r="AC1800" i="50"/>
  <c r="AC1797" i="50"/>
  <c r="AY993" i="50"/>
  <c r="AR2016" i="50"/>
  <c r="BH2006" i="50"/>
  <c r="M2016" i="50"/>
  <c r="AP324" i="58"/>
  <c r="AP326" i="58"/>
  <c r="AC1125" i="50"/>
  <c r="AF1125" i="50"/>
  <c r="AC1122" i="50"/>
  <c r="AC744" i="50"/>
  <c r="AC747" i="50"/>
  <c r="AY1453" i="50"/>
  <c r="AY294" i="50"/>
  <c r="AC1500" i="50"/>
  <c r="AC1503" i="50"/>
  <c r="AY399" i="50"/>
  <c r="AY1644" i="50"/>
  <c r="AY1805" i="50"/>
  <c r="AC232" i="58"/>
  <c r="AD232" i="58"/>
  <c r="AE232" i="58"/>
  <c r="AZ218" i="58"/>
  <c r="BQ1196" i="50"/>
  <c r="AE133" i="58"/>
  <c r="AW122" i="58"/>
  <c r="AF133" i="58"/>
  <c r="AY1778" i="50"/>
  <c r="AO325" i="58"/>
  <c r="AO324" i="58"/>
  <c r="AO326" i="58"/>
  <c r="AY1131" i="50"/>
  <c r="AY1911" i="50"/>
  <c r="AC1911" i="50"/>
  <c r="AC285" i="50"/>
  <c r="AC288" i="50"/>
  <c r="AC294" i="50"/>
  <c r="AY616" i="50"/>
  <c r="BZ1638" i="50"/>
  <c r="BZ1635" i="50"/>
  <c r="AC317" i="50"/>
  <c r="AF317" i="50"/>
  <c r="AY484" i="50"/>
  <c r="AY1726" i="50"/>
  <c r="BZ987" i="50"/>
  <c r="BZ990" i="50"/>
  <c r="BZ1000" i="50"/>
  <c r="AS1665" i="50"/>
  <c r="AT1665" i="50"/>
  <c r="AF1665" i="50"/>
  <c r="AI1665" i="50"/>
  <c r="AJ1665" i="50"/>
  <c r="BI1655" i="50"/>
  <c r="AC1672" i="50"/>
  <c r="AG1665" i="50"/>
  <c r="AC1669" i="50"/>
  <c r="AC1671" i="50"/>
  <c r="AC1667" i="50"/>
  <c r="AC1668" i="50"/>
  <c r="AY1777" i="50"/>
  <c r="AS373" i="50"/>
  <c r="AT373" i="50"/>
  <c r="I373" i="50"/>
  <c r="AR373" i="50"/>
  <c r="AY1750" i="50"/>
  <c r="AC690" i="50"/>
  <c r="AC693" i="50"/>
  <c r="BH359" i="50"/>
  <c r="AY480" i="50"/>
  <c r="AY482" i="50"/>
  <c r="BZ482" i="50"/>
  <c r="AY1803" i="50"/>
  <c r="AY917" i="50"/>
  <c r="AF372" i="50"/>
  <c r="AG372" i="50"/>
  <c r="AJ372" i="50"/>
  <c r="AR372" i="50"/>
  <c r="BZ1162" i="50"/>
  <c r="BZ1159" i="50"/>
  <c r="BZ1156" i="50"/>
  <c r="BZ1155" i="50"/>
  <c r="AC1673" i="50"/>
  <c r="BZ246" i="50"/>
  <c r="BZ248" i="50"/>
  <c r="AY997" i="50"/>
  <c r="AC1014" i="50"/>
  <c r="AC1017" i="50"/>
  <c r="AR1962" i="50"/>
  <c r="BH1952" i="50"/>
  <c r="M1962" i="50"/>
  <c r="AC1959" i="50"/>
  <c r="AC1962" i="50"/>
  <c r="AC1966" i="50"/>
  <c r="AY2023" i="50"/>
  <c r="BZ1860" i="50"/>
  <c r="AF371" i="50"/>
  <c r="AO371" i="50"/>
  <c r="AN371" i="50"/>
  <c r="AI371" i="50"/>
  <c r="AG371" i="50"/>
  <c r="AR371" i="50"/>
  <c r="BJ359" i="50"/>
  <c r="AY1779" i="50"/>
  <c r="AY1373" i="50"/>
  <c r="AC1613" i="50"/>
  <c r="AY778" i="50"/>
  <c r="BZ1125" i="50"/>
  <c r="BZ1122" i="50"/>
  <c r="AY1265" i="50"/>
  <c r="AH1935" i="50"/>
  <c r="AP1935" i="50"/>
  <c r="AY1748" i="50"/>
  <c r="AC1670" i="50"/>
  <c r="AY425" i="50"/>
  <c r="AE227" i="58"/>
  <c r="AU218" i="58"/>
  <c r="AF227" i="58"/>
  <c r="AG227" i="58"/>
  <c r="AC227" i="58"/>
  <c r="AY1349" i="50"/>
  <c r="AR376" i="50"/>
  <c r="AO376" i="50"/>
  <c r="AQ376" i="50"/>
  <c r="I376" i="50"/>
  <c r="BZ1856" i="50"/>
  <c r="AI369" i="50"/>
  <c r="AG369" i="50"/>
  <c r="AF369" i="50"/>
  <c r="AH369" i="50"/>
  <c r="AS369" i="50"/>
  <c r="AT369" i="50"/>
  <c r="BZ1047" i="50"/>
  <c r="BZ1054" i="50"/>
  <c r="BZ1056" i="50"/>
  <c r="AY1457" i="50"/>
  <c r="AR1098" i="50"/>
  <c r="BH1088" i="50"/>
  <c r="M1098" i="50"/>
  <c r="BZ558" i="50"/>
  <c r="BZ555" i="50"/>
  <c r="BZ157" i="50"/>
  <c r="AY290" i="50"/>
  <c r="AC290" i="50"/>
  <c r="AR290" i="50"/>
  <c r="BJ278" i="50"/>
  <c r="AY620" i="50"/>
  <c r="AY188" i="50"/>
  <c r="AY1505" i="50"/>
  <c r="BZ1500" i="50"/>
  <c r="BZ1503" i="50"/>
  <c r="AJ720" i="50"/>
  <c r="I720" i="50"/>
  <c r="AC396" i="50"/>
  <c r="AY398" i="50"/>
  <c r="AY1643" i="50"/>
  <c r="AS1561" i="50"/>
  <c r="AT1561" i="50"/>
  <c r="I1561" i="50"/>
  <c r="AR1561" i="50"/>
  <c r="BZ376" i="50"/>
  <c r="AG1884" i="50"/>
  <c r="AO1884" i="50"/>
  <c r="AF1884" i="50"/>
  <c r="AJ1884" i="50"/>
  <c r="AR1884" i="50"/>
  <c r="AN1884" i="50"/>
  <c r="AN321" i="50"/>
  <c r="AJ321" i="50"/>
  <c r="AR321" i="50"/>
  <c r="BP305" i="50"/>
  <c r="AO321" i="50"/>
  <c r="AG321" i="50"/>
  <c r="AF321" i="50"/>
  <c r="AO317" i="50"/>
  <c r="AG317" i="50"/>
  <c r="AN317" i="50"/>
  <c r="AI317" i="50"/>
  <c r="C548" i="52"/>
  <c r="O548" i="52"/>
  <c r="Q548" i="52"/>
  <c r="O500" i="52"/>
  <c r="Q500" i="52"/>
  <c r="BH332" i="50"/>
  <c r="Q511" i="52"/>
  <c r="BH305" i="50"/>
  <c r="BH683" i="50"/>
  <c r="K1564" i="50"/>
  <c r="AW1564" i="50"/>
  <c r="O641" i="52"/>
  <c r="Q641" i="52"/>
  <c r="O593" i="52"/>
  <c r="Q593" i="52"/>
  <c r="BZ1403" i="50"/>
  <c r="BZ1405" i="50"/>
  <c r="BZ1398" i="50"/>
  <c r="BZ1401" i="50"/>
  <c r="BZ1397" i="50"/>
  <c r="BZ1399" i="50"/>
  <c r="BZ1400" i="50"/>
  <c r="T24" i="58"/>
  <c r="G390" i="58"/>
  <c r="H390" i="58"/>
  <c r="E24" i="58"/>
  <c r="L24" i="58"/>
  <c r="H24" i="58"/>
  <c r="U24" i="58"/>
  <c r="AC1050" i="50"/>
  <c r="AC1049" i="50"/>
  <c r="AF1044" i="50"/>
  <c r="AH1044" i="50"/>
  <c r="AC1046" i="50"/>
  <c r="AC1052" i="50"/>
  <c r="AO1052" i="50"/>
  <c r="AI1044" i="50"/>
  <c r="AC1051" i="50"/>
  <c r="AS1044" i="50"/>
  <c r="AT1044" i="50"/>
  <c r="AC1048" i="50"/>
  <c r="AC1047" i="50"/>
  <c r="AG1044" i="50"/>
  <c r="AF1071" i="50"/>
  <c r="AH1071" i="50"/>
  <c r="AP1071" i="50"/>
  <c r="AI1071" i="50"/>
  <c r="AG1071" i="50"/>
  <c r="AS1071" i="50"/>
  <c r="AT1071" i="50"/>
  <c r="AC1073" i="50"/>
  <c r="AC1076" i="50"/>
  <c r="AC1075" i="50"/>
  <c r="BZ1108" i="50"/>
  <c r="BZ1100" i="50"/>
  <c r="BZ1104" i="50"/>
  <c r="BZ1105" i="50"/>
  <c r="BZ1103" i="50"/>
  <c r="BZ1101" i="50"/>
  <c r="AC136" i="58"/>
  <c r="AD136" i="58"/>
  <c r="K136" i="58"/>
  <c r="M136" i="58"/>
  <c r="AE136" i="58"/>
  <c r="AZ122" i="58"/>
  <c r="AG855" i="50"/>
  <c r="AI855" i="50"/>
  <c r="AC857" i="50"/>
  <c r="AC860" i="50"/>
  <c r="AF855" i="50"/>
  <c r="AC858" i="50"/>
  <c r="AN858" i="50"/>
  <c r="AS855" i="50"/>
  <c r="AT855" i="50"/>
  <c r="AC859" i="50"/>
  <c r="BZ1402" i="50"/>
  <c r="BH1223" i="50"/>
  <c r="O366" i="52"/>
  <c r="AF1098" i="50"/>
  <c r="AC1105" i="50"/>
  <c r="AR1105" i="50"/>
  <c r="AC1100" i="50"/>
  <c r="AG1098" i="50"/>
  <c r="AH1098" i="50"/>
  <c r="AP1098" i="50"/>
  <c r="AI1098" i="50"/>
  <c r="AS1098" i="50"/>
  <c r="AT1098" i="50"/>
  <c r="AC1103" i="50"/>
  <c r="AC1101" i="50"/>
  <c r="AC1104" i="50"/>
  <c r="BR1547" i="50"/>
  <c r="AC360" i="58"/>
  <c r="AD360" i="58"/>
  <c r="AE360" i="58"/>
  <c r="AZ346" i="58"/>
  <c r="D576" i="52"/>
  <c r="O528" i="52"/>
  <c r="Q528" i="52"/>
  <c r="I863" i="50"/>
  <c r="I2047" i="50"/>
  <c r="AR2047" i="50"/>
  <c r="AS2047" i="50"/>
  <c r="AT2047" i="50"/>
  <c r="AC563" i="50"/>
  <c r="AC560" i="50"/>
  <c r="AI558" i="50"/>
  <c r="AC561" i="50"/>
  <c r="AF558" i="50"/>
  <c r="AC566" i="50"/>
  <c r="BZ865" i="50"/>
  <c r="BZ867" i="50"/>
  <c r="BZ860" i="50"/>
  <c r="BZ857" i="50"/>
  <c r="BZ859" i="50"/>
  <c r="BZ858" i="50"/>
  <c r="C461" i="52"/>
  <c r="C509" i="52"/>
  <c r="O413" i="52"/>
  <c r="Q413" i="52"/>
  <c r="AO1889" i="50"/>
  <c r="AQ1889" i="50"/>
  <c r="I1889" i="50"/>
  <c r="AR1889" i="50"/>
  <c r="D546" i="52"/>
  <c r="O498" i="52"/>
  <c r="Q498" i="52"/>
  <c r="AS1881" i="50"/>
  <c r="AT1881" i="50"/>
  <c r="AC1887" i="50"/>
  <c r="AF1887" i="50"/>
  <c r="AI1881" i="50"/>
  <c r="AG1881" i="50"/>
  <c r="AH1881" i="50"/>
  <c r="AP1881" i="50"/>
  <c r="AF1881" i="50"/>
  <c r="AC1886" i="50"/>
  <c r="AG1395" i="50"/>
  <c r="AI1395" i="50"/>
  <c r="AJ1395" i="50"/>
  <c r="AC1397" i="50"/>
  <c r="BS1925" i="50"/>
  <c r="E20" i="58"/>
  <c r="L20" i="58"/>
  <c r="U20" i="58"/>
  <c r="T20" i="58"/>
  <c r="G386" i="58"/>
  <c r="H386" i="58"/>
  <c r="H20" i="58"/>
  <c r="H23" i="58"/>
  <c r="G389" i="58"/>
  <c r="H389" i="58"/>
  <c r="E23" i="58"/>
  <c r="L23" i="58"/>
  <c r="U23" i="58"/>
  <c r="AC1641" i="50"/>
  <c r="AS1638" i="50"/>
  <c r="AI1638" i="50"/>
  <c r="AF1638" i="50"/>
  <c r="AG1638" i="50"/>
  <c r="AG831" i="50"/>
  <c r="AN831" i="50"/>
  <c r="AO831" i="50"/>
  <c r="AF831" i="50"/>
  <c r="AR831" i="50"/>
  <c r="AJ831" i="50"/>
  <c r="C571" i="52"/>
  <c r="O523" i="52"/>
  <c r="Q523" i="52"/>
  <c r="G194" i="38"/>
  <c r="AN2049" i="50"/>
  <c r="AO2049" i="50"/>
  <c r="AR2049" i="50"/>
  <c r="AF2049" i="50"/>
  <c r="AJ2049" i="50"/>
  <c r="AG2049" i="50"/>
  <c r="O622" i="52"/>
  <c r="Q622" i="52"/>
  <c r="C670" i="52"/>
  <c r="O670" i="52"/>
  <c r="Q670" i="52"/>
  <c r="K1943" i="50"/>
  <c r="AV1943" i="50"/>
  <c r="BI1925" i="50"/>
  <c r="C561" i="52"/>
  <c r="C609" i="52"/>
  <c r="O513" i="52"/>
  <c r="Q513" i="52"/>
  <c r="AG861" i="50"/>
  <c r="AO861" i="50"/>
  <c r="AC322" i="50"/>
  <c r="AF315" i="50"/>
  <c r="AH315" i="50"/>
  <c r="AP315" i="50"/>
  <c r="AI315" i="50"/>
  <c r="AJ315" i="50"/>
  <c r="AC318" i="50"/>
  <c r="AC323" i="50"/>
  <c r="AS315" i="50"/>
  <c r="AT315" i="50"/>
  <c r="AG315" i="50"/>
  <c r="AC320" i="50"/>
  <c r="BH791" i="50"/>
  <c r="BZ322" i="50"/>
  <c r="BZ325" i="50"/>
  <c r="BZ327" i="50"/>
  <c r="BZ318" i="50"/>
  <c r="BZ323" i="50"/>
  <c r="C680" i="52"/>
  <c r="O680" i="52"/>
  <c r="Q680" i="52"/>
  <c r="O632" i="52"/>
  <c r="Q632" i="52"/>
  <c r="AC1883" i="50"/>
  <c r="BH845" i="50"/>
  <c r="AC1079" i="50"/>
  <c r="AC1185" i="50"/>
  <c r="AJ1185" i="50"/>
  <c r="AS1179" i="50"/>
  <c r="AC1182" i="50"/>
  <c r="I835" i="50"/>
  <c r="AR835" i="50"/>
  <c r="AO835" i="50"/>
  <c r="AQ835" i="50"/>
  <c r="AF132" i="58"/>
  <c r="AG132" i="58"/>
  <c r="AC1077" i="50"/>
  <c r="C502" i="52"/>
  <c r="O454" i="52"/>
  <c r="Q454" i="52"/>
  <c r="O547" i="52"/>
  <c r="Q547" i="52"/>
  <c r="AF231" i="58"/>
  <c r="C616" i="52"/>
  <c r="O616" i="52"/>
  <c r="Q616" i="52"/>
  <c r="O568" i="52"/>
  <c r="Q568" i="52"/>
  <c r="BH548" i="50"/>
  <c r="C508" i="52"/>
  <c r="O508" i="52"/>
  <c r="Q508" i="52"/>
  <c r="O460" i="52"/>
  <c r="Q460" i="52"/>
  <c r="AN1235" i="50"/>
  <c r="AP942" i="50"/>
  <c r="AQ942" i="50"/>
  <c r="BZ887" i="50"/>
  <c r="BZ892" i="50"/>
  <c r="BZ888" i="50"/>
  <c r="BZ886" i="50"/>
  <c r="BZ890" i="50"/>
  <c r="BZ885" i="50"/>
  <c r="BZ2020" i="50"/>
  <c r="BZ430" i="50"/>
  <c r="BZ2019" i="50"/>
  <c r="BZ2018" i="50"/>
  <c r="BA5" i="61"/>
  <c r="E5" i="61"/>
  <c r="BE103" i="50"/>
  <c r="Q99" i="50"/>
  <c r="AK99" i="50"/>
  <c r="Q98" i="50"/>
  <c r="BD101" i="50"/>
  <c r="Q89" i="50"/>
  <c r="BZ1182" i="50"/>
  <c r="BZ1189" i="50"/>
  <c r="BZ1193" i="50"/>
  <c r="BZ1187" i="50"/>
  <c r="BZ1185" i="50"/>
  <c r="BZ1181" i="50"/>
  <c r="BZ1183" i="50"/>
  <c r="BC1562" i="50"/>
  <c r="BZ1643" i="50"/>
  <c r="BZ2023" i="50"/>
  <c r="BZ1777" i="50"/>
  <c r="BZ484" i="50"/>
  <c r="BZ428" i="50"/>
  <c r="BZ1023" i="50"/>
  <c r="BZ426" i="50"/>
  <c r="BZ1804" i="50"/>
  <c r="BZ1571" i="50"/>
  <c r="AC939" i="50"/>
  <c r="BZ1184" i="50"/>
  <c r="BZ833" i="50"/>
  <c r="BZ832" i="50"/>
  <c r="BZ831" i="50"/>
  <c r="BZ834" i="50"/>
  <c r="BZ830" i="50"/>
  <c r="BZ835" i="50"/>
  <c r="BZ838" i="50"/>
  <c r="BZ1779" i="50"/>
  <c r="BZ480" i="50"/>
  <c r="BZ1805" i="50"/>
  <c r="BZ429" i="50"/>
  <c r="BZ184" i="50"/>
  <c r="AF104" i="58"/>
  <c r="AG104" i="58"/>
  <c r="BZ1775" i="50"/>
  <c r="AF342" i="50"/>
  <c r="AG342" i="50"/>
  <c r="AS342" i="50"/>
  <c r="AT342" i="50"/>
  <c r="AI342" i="50"/>
  <c r="AC345" i="50"/>
  <c r="AC344" i="50"/>
  <c r="AC347" i="50"/>
  <c r="AS1565" i="50"/>
  <c r="AT1565" i="50"/>
  <c r="BC1563" i="50"/>
  <c r="BE1563" i="50"/>
  <c r="BZ1127" i="50"/>
  <c r="BZ400" i="50"/>
  <c r="E92" i="50"/>
  <c r="Y99" i="50"/>
  <c r="BZ94" i="50"/>
  <c r="BZ99" i="50"/>
  <c r="BZ109" i="50"/>
  <c r="AC94" i="50"/>
  <c r="BZ884" i="50"/>
  <c r="BZ1802" i="50"/>
  <c r="H72" i="62"/>
  <c r="BZ1803" i="50"/>
  <c r="BZ1781" i="50"/>
  <c r="BZ998" i="50"/>
  <c r="BZ1966" i="50"/>
  <c r="BZ344" i="50"/>
  <c r="BZ345" i="50"/>
  <c r="BZ346" i="50"/>
  <c r="BZ350" i="50"/>
  <c r="BZ966" i="50"/>
  <c r="BZ970" i="50"/>
  <c r="BZ967" i="50"/>
  <c r="BZ973" i="50"/>
  <c r="BZ975" i="50"/>
  <c r="BZ969" i="50"/>
  <c r="BZ425" i="50"/>
  <c r="BZ1778" i="50"/>
  <c r="AC749" i="50"/>
  <c r="AR749" i="50"/>
  <c r="BJ737" i="50"/>
  <c r="BZ1128" i="50"/>
  <c r="BZ1019" i="50"/>
  <c r="AG936" i="50"/>
  <c r="AF936" i="50"/>
  <c r="AI936" i="50"/>
  <c r="AS936" i="50"/>
  <c r="AT936" i="50"/>
  <c r="BZ968" i="50"/>
  <c r="BZ1186" i="50"/>
  <c r="BZ971" i="50"/>
  <c r="AF228" i="58"/>
  <c r="AG228" i="58"/>
  <c r="AO1668" i="50"/>
  <c r="AF1668" i="50"/>
  <c r="AG1668" i="50"/>
  <c r="BH980" i="50"/>
  <c r="I454" i="50"/>
  <c r="AS454" i="50"/>
  <c r="BH1709" i="50"/>
  <c r="AR209" i="50"/>
  <c r="BJ197" i="50"/>
  <c r="AG209" i="50"/>
  <c r="AI209" i="50"/>
  <c r="AJ209" i="50"/>
  <c r="AO209" i="50"/>
  <c r="AN209" i="50"/>
  <c r="AF209" i="50"/>
  <c r="AI909" i="50"/>
  <c r="AF909" i="50"/>
  <c r="AC1776" i="50"/>
  <c r="AI1773" i="50"/>
  <c r="AC1779" i="50"/>
  <c r="AC1780" i="50"/>
  <c r="AC1775" i="50"/>
  <c r="BZ568" i="50"/>
  <c r="BZ563" i="50"/>
  <c r="BZ566" i="50"/>
  <c r="AI1667" i="50"/>
  <c r="AQ161" i="50"/>
  <c r="K161" i="50"/>
  <c r="AC296" i="50"/>
  <c r="AG288" i="50"/>
  <c r="AI288" i="50"/>
  <c r="AF288" i="50"/>
  <c r="AS288" i="50"/>
  <c r="AT288" i="50"/>
  <c r="AC293" i="50"/>
  <c r="AC295" i="50"/>
  <c r="AC292" i="50"/>
  <c r="AC291" i="50"/>
  <c r="AF1503" i="50"/>
  <c r="BZ1351" i="50"/>
  <c r="BZ1344" i="50"/>
  <c r="BZ1345" i="50"/>
  <c r="BZ1343" i="50"/>
  <c r="BZ1347" i="50"/>
  <c r="BZ1348" i="50"/>
  <c r="BZ1349" i="50"/>
  <c r="I369" i="50"/>
  <c r="AJ369" i="50"/>
  <c r="BR359" i="50"/>
  <c r="AI1017" i="50"/>
  <c r="AC1019" i="50"/>
  <c r="AC1021" i="50"/>
  <c r="AC1778" i="50"/>
  <c r="AJ618" i="50"/>
  <c r="I618" i="50"/>
  <c r="AF618" i="50"/>
  <c r="BH1115" i="50"/>
  <c r="AN1452" i="50"/>
  <c r="AO1452" i="50"/>
  <c r="AR1452" i="50"/>
  <c r="BL1439" i="50"/>
  <c r="AI180" i="50"/>
  <c r="AS180" i="50"/>
  <c r="AT180" i="50"/>
  <c r="AG180" i="50"/>
  <c r="AC187" i="50"/>
  <c r="AC184" i="50"/>
  <c r="AC182" i="50"/>
  <c r="AC185" i="50"/>
  <c r="AS185" i="50"/>
  <c r="AC188" i="50"/>
  <c r="BR1682" i="50"/>
  <c r="AC913" i="50"/>
  <c r="AN294" i="50"/>
  <c r="AJ294" i="50"/>
  <c r="BQ278" i="50"/>
  <c r="AG294" i="50"/>
  <c r="AW373" i="50"/>
  <c r="BN359" i="50"/>
  <c r="AZ373" i="50"/>
  <c r="M373" i="50"/>
  <c r="I1726" i="50"/>
  <c r="AO1726" i="50"/>
  <c r="AQ1726" i="50"/>
  <c r="K1726" i="50"/>
  <c r="AR1726" i="50"/>
  <c r="BR1709" i="50"/>
  <c r="AR1911" i="50"/>
  <c r="BL1898" i="50"/>
  <c r="AJ1911" i="50"/>
  <c r="AN1911" i="50"/>
  <c r="I160" i="50"/>
  <c r="AO160" i="50"/>
  <c r="AQ160" i="50"/>
  <c r="AR160" i="50"/>
  <c r="I1372" i="50"/>
  <c r="AF1449" i="50"/>
  <c r="AI1449" i="50"/>
  <c r="AG1449" i="50"/>
  <c r="AS1449" i="50"/>
  <c r="AT1449" i="50"/>
  <c r="AC1451" i="50"/>
  <c r="AC1456" i="50"/>
  <c r="AO1456" i="50"/>
  <c r="AC1454" i="50"/>
  <c r="AC1455" i="50"/>
  <c r="AC1457" i="50"/>
  <c r="AC1453" i="50"/>
  <c r="I1453" i="50"/>
  <c r="AG1746" i="50"/>
  <c r="AC1750" i="50"/>
  <c r="AC1748" i="50"/>
  <c r="AC912" i="50"/>
  <c r="AR1235" i="50"/>
  <c r="BJ1223" i="50"/>
  <c r="AN290" i="50"/>
  <c r="AG290" i="50"/>
  <c r="AI290" i="50"/>
  <c r="I290" i="50"/>
  <c r="AF290" i="50"/>
  <c r="AN749" i="50"/>
  <c r="AO749" i="50"/>
  <c r="AF749" i="50"/>
  <c r="AG749" i="50"/>
  <c r="AI749" i="50"/>
  <c r="I749" i="50"/>
  <c r="AW1940" i="50"/>
  <c r="AZ1940" i="50"/>
  <c r="M1940" i="50"/>
  <c r="BZ919" i="50"/>
  <c r="BZ923" i="50"/>
  <c r="BZ914" i="50"/>
  <c r="BZ911" i="50"/>
  <c r="BZ917" i="50"/>
  <c r="BZ915" i="50"/>
  <c r="AR1670" i="50"/>
  <c r="AW1670" i="50"/>
  <c r="AZ724" i="50"/>
  <c r="M724" i="50"/>
  <c r="AW724" i="50"/>
  <c r="BN710" i="50"/>
  <c r="BL1925" i="50"/>
  <c r="I1692" i="50"/>
  <c r="AJ1692" i="50"/>
  <c r="AC1507" i="50"/>
  <c r="BZ912" i="50"/>
  <c r="BO2033" i="50"/>
  <c r="M2048" i="50"/>
  <c r="AG1671" i="50"/>
  <c r="AC1127" i="50"/>
  <c r="AI1125" i="50"/>
  <c r="AS1125" i="50"/>
  <c r="AG1233" i="50"/>
  <c r="AC1236" i="50"/>
  <c r="AC1238" i="50"/>
  <c r="AC1240" i="50"/>
  <c r="AC1241" i="50"/>
  <c r="AS1233" i="50"/>
  <c r="AT1233" i="50"/>
  <c r="AI1233" i="50"/>
  <c r="AF1233" i="50"/>
  <c r="AH1233" i="50"/>
  <c r="AJ1559" i="50"/>
  <c r="AF423" i="50"/>
  <c r="AF1722" i="50"/>
  <c r="AG1722" i="50"/>
  <c r="AN1613" i="50"/>
  <c r="AR1613" i="50"/>
  <c r="BJ1601" i="50"/>
  <c r="AO1613" i="50"/>
  <c r="AI1613" i="50"/>
  <c r="AF1613" i="50"/>
  <c r="AG1613" i="50"/>
  <c r="AO1673" i="50"/>
  <c r="AQ1673" i="50"/>
  <c r="I1673" i="50"/>
  <c r="AR1673" i="50"/>
  <c r="BS1655" i="50"/>
  <c r="AS1669" i="50"/>
  <c r="AT1669" i="50"/>
  <c r="AR1669" i="50"/>
  <c r="I1669" i="50"/>
  <c r="AC1805" i="50"/>
  <c r="AS1800" i="50"/>
  <c r="AI1800" i="50"/>
  <c r="I1800" i="50"/>
  <c r="AG1800" i="50"/>
  <c r="AF1800" i="50"/>
  <c r="AH1800" i="50"/>
  <c r="AP1800" i="50"/>
  <c r="BZ1866" i="50"/>
  <c r="BZ1868" i="50"/>
  <c r="AJ1611" i="50"/>
  <c r="I450" i="50"/>
  <c r="AI477" i="50"/>
  <c r="AF477" i="50"/>
  <c r="AS477" i="50"/>
  <c r="AT477" i="50"/>
  <c r="I1938" i="50"/>
  <c r="AP1938" i="50"/>
  <c r="AQ1938" i="50"/>
  <c r="AW1938" i="50"/>
  <c r="BM1925" i="50"/>
  <c r="AR886" i="50"/>
  <c r="I886" i="50"/>
  <c r="AS886" i="50"/>
  <c r="AT886" i="50"/>
  <c r="AG155" i="50"/>
  <c r="AF155" i="50"/>
  <c r="AI155" i="50"/>
  <c r="AJ155" i="50"/>
  <c r="AO155" i="50"/>
  <c r="AR155" i="50"/>
  <c r="BJ143" i="50"/>
  <c r="BH1439" i="50"/>
  <c r="AF2072" i="50"/>
  <c r="AI1368" i="50"/>
  <c r="I1368" i="50"/>
  <c r="AF1368" i="50"/>
  <c r="AS1368" i="50"/>
  <c r="AT1368" i="50"/>
  <c r="AG1368" i="50"/>
  <c r="AH1368" i="50"/>
  <c r="AC1376" i="50"/>
  <c r="AC1371" i="50"/>
  <c r="AC1804" i="50"/>
  <c r="BR710" i="50"/>
  <c r="AO236" i="50"/>
  <c r="AR236" i="50"/>
  <c r="BJ224" i="50"/>
  <c r="AG236" i="50"/>
  <c r="AN236" i="50"/>
  <c r="AF236" i="50"/>
  <c r="AI236" i="50"/>
  <c r="BZ1641" i="50"/>
  <c r="AS1260" i="50"/>
  <c r="AT1260" i="50"/>
  <c r="AG1260" i="50"/>
  <c r="AF1260" i="50"/>
  <c r="AH1260" i="50"/>
  <c r="AI1260" i="50"/>
  <c r="I1260" i="50"/>
  <c r="AC1268" i="50"/>
  <c r="AC1267" i="50"/>
  <c r="AR1267" i="50"/>
  <c r="AH855" i="50"/>
  <c r="AC1373" i="50"/>
  <c r="I1373" i="50"/>
  <c r="AF1962" i="50"/>
  <c r="AS1962" i="50"/>
  <c r="BZ997" i="50"/>
  <c r="BZ491" i="50"/>
  <c r="AR1619" i="50"/>
  <c r="BS1601" i="50"/>
  <c r="AO1619" i="50"/>
  <c r="AQ1619" i="50"/>
  <c r="AV1619" i="50"/>
  <c r="AW509" i="50"/>
  <c r="AZ509" i="50"/>
  <c r="M509" i="50"/>
  <c r="BZ1914" i="50"/>
  <c r="AC428" i="50"/>
  <c r="BZ1133" i="50"/>
  <c r="BZ597" i="50"/>
  <c r="BZ996" i="50"/>
  <c r="BZ183" i="50"/>
  <c r="AP1560" i="50"/>
  <c r="AQ1560" i="50"/>
  <c r="BM1547" i="50"/>
  <c r="AW1616" i="50"/>
  <c r="BO1601" i="50"/>
  <c r="AZ1616" i="50"/>
  <c r="M1616" i="50"/>
  <c r="AN1698" i="50"/>
  <c r="AO1698" i="50"/>
  <c r="AR1698" i="50"/>
  <c r="AG1698" i="50"/>
  <c r="AJ1698" i="50"/>
  <c r="I1698" i="50"/>
  <c r="AF1698" i="50"/>
  <c r="AO888" i="50"/>
  <c r="AF888" i="50"/>
  <c r="AR888" i="50"/>
  <c r="BP872" i="50"/>
  <c r="AG888" i="50"/>
  <c r="AJ882" i="50"/>
  <c r="AP882" i="50"/>
  <c r="BZ1912" i="50"/>
  <c r="BM872" i="50"/>
  <c r="AP885" i="50"/>
  <c r="AQ885" i="50"/>
  <c r="BZ1776" i="50"/>
  <c r="AI2016" i="50"/>
  <c r="AJ2016" i="50"/>
  <c r="AT2016" i="50"/>
  <c r="AG2016" i="50"/>
  <c r="AN156" i="50"/>
  <c r="AO156" i="50"/>
  <c r="AR156" i="50"/>
  <c r="AG156" i="50"/>
  <c r="BZ1129" i="50"/>
  <c r="AF774" i="50"/>
  <c r="BZ1726" i="50"/>
  <c r="BZ1729" i="50"/>
  <c r="BZ1733" i="50"/>
  <c r="AS990" i="50"/>
  <c r="AT990" i="50"/>
  <c r="AG990" i="50"/>
  <c r="AI990" i="50"/>
  <c r="I990" i="50"/>
  <c r="BZ485" i="50"/>
  <c r="BZ167" i="50"/>
  <c r="BZ165" i="50"/>
  <c r="BZ994" i="50"/>
  <c r="AR214" i="50"/>
  <c r="AO214" i="50"/>
  <c r="AQ214" i="50"/>
  <c r="AV214" i="50"/>
  <c r="I214" i="50"/>
  <c r="AO890" i="50"/>
  <c r="AQ890" i="50"/>
  <c r="BZ1436" i="50"/>
  <c r="AC1129" i="50"/>
  <c r="I726" i="50"/>
  <c r="BQ710" i="50"/>
  <c r="AP726" i="50"/>
  <c r="AQ726" i="50"/>
  <c r="AV726" i="50"/>
  <c r="AX726" i="50"/>
  <c r="BI710" i="50"/>
  <c r="AF693" i="50"/>
  <c r="AC698" i="50"/>
  <c r="I2020" i="50"/>
  <c r="AT2020" i="50"/>
  <c r="BZ300" i="50"/>
  <c r="BZ1976" i="50"/>
  <c r="AS612" i="50"/>
  <c r="AT612" i="50"/>
  <c r="AF612" i="50"/>
  <c r="AH612" i="50"/>
  <c r="AI612" i="50"/>
  <c r="AG612" i="50"/>
  <c r="AO159" i="50"/>
  <c r="AJ159" i="50"/>
  <c r="AF159" i="50"/>
  <c r="AG159" i="50"/>
  <c r="AN159" i="50"/>
  <c r="AR159" i="50"/>
  <c r="BP143" i="50"/>
  <c r="AC696" i="50"/>
  <c r="AR1695" i="50"/>
  <c r="AO1695" i="50"/>
  <c r="AJ1695" i="50"/>
  <c r="BZ992" i="50"/>
  <c r="BZ188" i="50"/>
  <c r="AS1719" i="50"/>
  <c r="AT1719" i="50"/>
  <c r="AI1719" i="50"/>
  <c r="AG1719" i="50"/>
  <c r="AF1719" i="50"/>
  <c r="AC1237" i="50"/>
  <c r="AW1561" i="50"/>
  <c r="AZ1561" i="50"/>
  <c r="M1561" i="50"/>
  <c r="BN1547" i="50"/>
  <c r="AG396" i="50"/>
  <c r="AC620" i="50"/>
  <c r="AR1672" i="50"/>
  <c r="I1672" i="50"/>
  <c r="BZ1131" i="50"/>
  <c r="BZ408" i="50"/>
  <c r="AC619" i="50"/>
  <c r="BZ1968" i="50"/>
  <c r="AC1727" i="50"/>
  <c r="BZ291" i="50"/>
  <c r="AR157" i="50"/>
  <c r="AC1910" i="50"/>
  <c r="AG1908" i="50"/>
  <c r="AS1908" i="50"/>
  <c r="I1697" i="50"/>
  <c r="AS1697" i="50"/>
  <c r="AT1697" i="50"/>
  <c r="AC1266" i="50"/>
  <c r="I504" i="50"/>
  <c r="AJ504" i="50"/>
  <c r="AC1967" i="50"/>
  <c r="AO215" i="50"/>
  <c r="AQ215" i="50"/>
  <c r="I215" i="50"/>
  <c r="AR215" i="50"/>
  <c r="BZ1132" i="50"/>
  <c r="AP723" i="50"/>
  <c r="AQ723" i="50"/>
  <c r="I723" i="50"/>
  <c r="AC431" i="50"/>
  <c r="AC1239" i="50"/>
  <c r="AR1724" i="50"/>
  <c r="AS1724" i="50"/>
  <c r="AC1133" i="50"/>
  <c r="I1133" i="50"/>
  <c r="I1265" i="50"/>
  <c r="AR317" i="50"/>
  <c r="BJ305" i="50"/>
  <c r="AC482" i="50"/>
  <c r="AR482" i="50"/>
  <c r="I1665" i="50"/>
  <c r="BZ1644" i="50"/>
  <c r="BZ187" i="50"/>
  <c r="AC1264" i="50"/>
  <c r="AZ1615" i="50"/>
  <c r="BN1601" i="50"/>
  <c r="AC1721" i="50"/>
  <c r="AX1158" i="50"/>
  <c r="AO1700" i="50"/>
  <c r="AQ1700" i="50"/>
  <c r="AV1700" i="50"/>
  <c r="AR1700" i="50"/>
  <c r="AS887" i="50"/>
  <c r="I887" i="50"/>
  <c r="BZ1787" i="50"/>
  <c r="BZ1029" i="50"/>
  <c r="BZ995" i="50"/>
  <c r="BZ1267" i="50"/>
  <c r="BH737" i="50"/>
  <c r="AI2070" i="50"/>
  <c r="AS2070" i="50"/>
  <c r="AF2070" i="50"/>
  <c r="AC1725" i="50"/>
  <c r="BZ2074" i="50"/>
  <c r="BZ2080" i="50"/>
  <c r="BZ1646" i="50"/>
  <c r="AR1618" i="50"/>
  <c r="AZ1619" i="50"/>
  <c r="I1618" i="50"/>
  <c r="AO1618" i="50"/>
  <c r="AQ1618" i="50"/>
  <c r="BZ437" i="50"/>
  <c r="BZ703" i="50"/>
  <c r="BZ697" i="50"/>
  <c r="BZ695" i="50"/>
  <c r="BZ701" i="50"/>
  <c r="AC1132" i="50"/>
  <c r="AC2021" i="50"/>
  <c r="BZ1964" i="50"/>
  <c r="BZ1021" i="50"/>
  <c r="AC1808" i="50"/>
  <c r="BZ293" i="50"/>
  <c r="AC1375" i="50"/>
  <c r="BM1601" i="50"/>
  <c r="I1614" i="50"/>
  <c r="AP1614" i="50"/>
  <c r="AQ1614" i="50"/>
  <c r="AZ1562" i="50"/>
  <c r="AW1562" i="50"/>
  <c r="BZ1085" i="50"/>
  <c r="BI1547" i="50"/>
  <c r="I239" i="50"/>
  <c r="BZ1058" i="50"/>
  <c r="BZ1166" i="50"/>
  <c r="BZ1164" i="50"/>
  <c r="AC616" i="50"/>
  <c r="BZ1911" i="50"/>
  <c r="AI747" i="50"/>
  <c r="AS747" i="50"/>
  <c r="AT747" i="50"/>
  <c r="AG747" i="50"/>
  <c r="AH747" i="50"/>
  <c r="AF747" i="50"/>
  <c r="BZ993" i="50"/>
  <c r="I1937" i="50"/>
  <c r="AJ1937" i="50"/>
  <c r="AC483" i="50"/>
  <c r="AP720" i="50"/>
  <c r="BZ2024" i="50"/>
  <c r="BZ2026" i="50"/>
  <c r="AC1968" i="50"/>
  <c r="AR884" i="50"/>
  <c r="BJ872" i="50"/>
  <c r="AG884" i="50"/>
  <c r="AF884" i="50"/>
  <c r="AN884" i="50"/>
  <c r="AO884" i="50"/>
  <c r="AI884" i="50"/>
  <c r="AS158" i="50"/>
  <c r="AR158" i="50"/>
  <c r="BZ479" i="50"/>
  <c r="AC1263" i="50"/>
  <c r="I1154" i="50"/>
  <c r="AJ1154" i="50"/>
  <c r="BQ1142" i="50"/>
  <c r="AP1158" i="50"/>
  <c r="AQ1158" i="50"/>
  <c r="K1158" i="50"/>
  <c r="M1158" i="50"/>
  <c r="BZ1967" i="50"/>
  <c r="BZ1780" i="50"/>
  <c r="AC615" i="50"/>
  <c r="AC750" i="50"/>
  <c r="I234" i="50"/>
  <c r="AJ234" i="50"/>
  <c r="AV1699" i="50"/>
  <c r="BZ2021" i="50"/>
  <c r="AC1964" i="50"/>
  <c r="BZ431" i="50"/>
  <c r="BZ1970" i="50"/>
  <c r="AO322" i="50"/>
  <c r="AQ322" i="50"/>
  <c r="AS322" i="50"/>
  <c r="AT322" i="50"/>
  <c r="AR322" i="50"/>
  <c r="I322" i="50"/>
  <c r="BZ329" i="50"/>
  <c r="AF318" i="50"/>
  <c r="AJ318" i="50"/>
  <c r="AO318" i="50"/>
  <c r="AG318" i="50"/>
  <c r="AN318" i="50"/>
  <c r="AR318" i="50"/>
  <c r="O561" i="52"/>
  <c r="Q561" i="52"/>
  <c r="I1395" i="50"/>
  <c r="O461" i="52"/>
  <c r="Q461" i="52"/>
  <c r="AF136" i="58"/>
  <c r="AG136" i="58"/>
  <c r="AN1073" i="50"/>
  <c r="AF1073" i="50"/>
  <c r="I1049" i="50"/>
  <c r="AF1182" i="50"/>
  <c r="I315" i="50"/>
  <c r="AS1048" i="50"/>
  <c r="I1048" i="50"/>
  <c r="AR1048" i="50"/>
  <c r="AR1050" i="50"/>
  <c r="BP1034" i="50"/>
  <c r="AO1050" i="50"/>
  <c r="C596" i="52"/>
  <c r="O596" i="52"/>
  <c r="Q596" i="52"/>
  <c r="BR818" i="50"/>
  <c r="AN1077" i="50"/>
  <c r="AJ1077" i="50"/>
  <c r="AF1077" i="50"/>
  <c r="AG1077" i="50"/>
  <c r="AR1077" i="50"/>
  <c r="BP1061" i="50"/>
  <c r="AO1077" i="50"/>
  <c r="C556" i="52"/>
  <c r="AV835" i="50"/>
  <c r="AR320" i="50"/>
  <c r="O571" i="52"/>
  <c r="Q571" i="52"/>
  <c r="C619" i="52"/>
  <c r="I1881" i="50"/>
  <c r="AJ1881" i="50"/>
  <c r="D594" i="52"/>
  <c r="O546" i="52"/>
  <c r="Q546" i="52"/>
  <c r="K1889" i="50"/>
  <c r="D624" i="52"/>
  <c r="O576" i="52"/>
  <c r="Q576" i="52"/>
  <c r="I1098" i="50"/>
  <c r="AJ1098" i="50"/>
  <c r="BQ305" i="50"/>
  <c r="AR1079" i="50"/>
  <c r="BS1061" i="50"/>
  <c r="AO1079" i="50"/>
  <c r="AQ1079" i="50"/>
  <c r="AS1079" i="50"/>
  <c r="AR860" i="50"/>
  <c r="I1051" i="50"/>
  <c r="BL1871" i="50"/>
  <c r="AJ1887" i="50"/>
  <c r="BZ869" i="50"/>
  <c r="AS563" i="50"/>
  <c r="I563" i="50"/>
  <c r="BD1563" i="50"/>
  <c r="AJ1104" i="50"/>
  <c r="AF1104" i="50"/>
  <c r="AN1104" i="50"/>
  <c r="AO1104" i="50"/>
  <c r="AR1104" i="50"/>
  <c r="BP1088" i="50"/>
  <c r="AG1104" i="50"/>
  <c r="AN1100" i="50"/>
  <c r="AO1100" i="50"/>
  <c r="AG1100" i="50"/>
  <c r="AR1100" i="50"/>
  <c r="BJ1088" i="50"/>
  <c r="AF1100" i="50"/>
  <c r="AI1100" i="50"/>
  <c r="AJ1071" i="50"/>
  <c r="I1071" i="50"/>
  <c r="I1044" i="50"/>
  <c r="AJ1044" i="50"/>
  <c r="C664" i="52"/>
  <c r="O664" i="52"/>
  <c r="Q664" i="52"/>
  <c r="AG1883" i="50"/>
  <c r="I831" i="50"/>
  <c r="AJ1641" i="50"/>
  <c r="AG1641" i="50"/>
  <c r="AO1641" i="50"/>
  <c r="AR1101" i="50"/>
  <c r="BL1088" i="50"/>
  <c r="I1105" i="50"/>
  <c r="AO1105" i="50"/>
  <c r="AQ1105" i="50"/>
  <c r="AR857" i="50"/>
  <c r="BJ845" i="50"/>
  <c r="AN857" i="50"/>
  <c r="AO857" i="50"/>
  <c r="AF857" i="50"/>
  <c r="AI857" i="50"/>
  <c r="AG857" i="50"/>
  <c r="BZ1112" i="50"/>
  <c r="BZ1110" i="50"/>
  <c r="AQ1052" i="50"/>
  <c r="BC833" i="50"/>
  <c r="BD833" i="50"/>
  <c r="I1075" i="50"/>
  <c r="AS1075" i="50"/>
  <c r="AT1075" i="50"/>
  <c r="AR1075" i="50"/>
  <c r="AR1046" i="50"/>
  <c r="BJ1034" i="50"/>
  <c r="AG1046" i="50"/>
  <c r="AF1046" i="50"/>
  <c r="AO1046" i="50"/>
  <c r="AN1046" i="50"/>
  <c r="AI1046" i="50"/>
  <c r="BZ1409" i="50"/>
  <c r="BZ1407" i="50"/>
  <c r="AJ317" i="50"/>
  <c r="I317" i="50"/>
  <c r="AO323" i="50"/>
  <c r="AQ323" i="50"/>
  <c r="AS323" i="50"/>
  <c r="AP2049" i="50"/>
  <c r="AQ2049" i="50"/>
  <c r="AX2049" i="50"/>
  <c r="I2049" i="50"/>
  <c r="BQ2033" i="50"/>
  <c r="AO561" i="50"/>
  <c r="AJ561" i="50"/>
  <c r="AF561" i="50"/>
  <c r="AZ2047" i="50"/>
  <c r="M2047" i="50"/>
  <c r="BN2033" i="50"/>
  <c r="AW2047" i="50"/>
  <c r="AR1103" i="50"/>
  <c r="AR859" i="50"/>
  <c r="AS859" i="50"/>
  <c r="AT859" i="50"/>
  <c r="I859" i="50"/>
  <c r="AR1076" i="50"/>
  <c r="AO1047" i="50"/>
  <c r="AJ1047" i="50"/>
  <c r="AF1047" i="50"/>
  <c r="AP1044" i="50"/>
  <c r="BZ356" i="50"/>
  <c r="AR99" i="50"/>
  <c r="BH89" i="50"/>
  <c r="M99" i="50"/>
  <c r="AR345" i="50"/>
  <c r="AJ345" i="50"/>
  <c r="AN345" i="50"/>
  <c r="AJ342" i="50"/>
  <c r="I342" i="50"/>
  <c r="BZ896" i="50"/>
  <c r="BZ894" i="50"/>
  <c r="BZ840" i="50"/>
  <c r="BZ842" i="50"/>
  <c r="BZ1191" i="50"/>
  <c r="AJ936" i="50"/>
  <c r="I936" i="50"/>
  <c r="AH936" i="50"/>
  <c r="AP936" i="50"/>
  <c r="BZ977" i="50"/>
  <c r="AR347" i="50"/>
  <c r="AR939" i="50"/>
  <c r="AG939" i="50"/>
  <c r="AN939" i="50"/>
  <c r="AF939" i="50"/>
  <c r="AO939" i="50"/>
  <c r="AJ939" i="50"/>
  <c r="BZ96" i="50"/>
  <c r="AN344" i="50"/>
  <c r="AO344" i="50"/>
  <c r="AI344" i="50"/>
  <c r="AJ344" i="50"/>
  <c r="AR344" i="50"/>
  <c r="BJ332" i="50"/>
  <c r="AG344" i="50"/>
  <c r="AF344" i="50"/>
  <c r="I942" i="50"/>
  <c r="AP618" i="50"/>
  <c r="AQ618" i="50"/>
  <c r="BQ602" i="50"/>
  <c r="AJ1719" i="50"/>
  <c r="I1719" i="50"/>
  <c r="AJ990" i="50"/>
  <c r="BN872" i="50"/>
  <c r="AW886" i="50"/>
  <c r="AZ886" i="50"/>
  <c r="M886" i="50"/>
  <c r="I187" i="50"/>
  <c r="AR187" i="50"/>
  <c r="AO187" i="50"/>
  <c r="AQ187" i="50"/>
  <c r="AS187" i="50"/>
  <c r="AT187" i="50"/>
  <c r="AI1964" i="50"/>
  <c r="AO1964" i="50"/>
  <c r="AN1964" i="50"/>
  <c r="AO1375" i="50"/>
  <c r="AQ1375" i="50"/>
  <c r="AJ1260" i="50"/>
  <c r="AJ1800" i="50"/>
  <c r="AW1669" i="50"/>
  <c r="BN1655" i="50"/>
  <c r="AZ1669" i="50"/>
  <c r="M1669" i="50"/>
  <c r="BZ572" i="50"/>
  <c r="BZ570" i="50"/>
  <c r="I209" i="50"/>
  <c r="AP1154" i="50"/>
  <c r="AQ1154" i="50"/>
  <c r="BK1142" i="50"/>
  <c r="AX1937" i="50"/>
  <c r="AS2021" i="50"/>
  <c r="I2021" i="50"/>
  <c r="AZ1618" i="50"/>
  <c r="BR1601" i="50"/>
  <c r="AR1133" i="50"/>
  <c r="AO1133" i="50"/>
  <c r="AQ1133" i="50"/>
  <c r="AR1237" i="50"/>
  <c r="BC1698" i="50"/>
  <c r="K726" i="50"/>
  <c r="M726" i="50"/>
  <c r="AS726" i="50"/>
  <c r="AT726" i="50"/>
  <c r="K885" i="50"/>
  <c r="AP1698" i="50"/>
  <c r="AQ1698" i="50"/>
  <c r="BQ1682" i="50"/>
  <c r="AS1619" i="50"/>
  <c r="AW1619" i="50"/>
  <c r="K1619" i="50"/>
  <c r="M1619" i="50"/>
  <c r="AJ1368" i="50"/>
  <c r="BZ921" i="50"/>
  <c r="AN1748" i="50"/>
  <c r="AS1454" i="50"/>
  <c r="AT1454" i="50"/>
  <c r="I1454" i="50"/>
  <c r="AR1454" i="50"/>
  <c r="I913" i="50"/>
  <c r="I188" i="50"/>
  <c r="AR188" i="50"/>
  <c r="AO188" i="50"/>
  <c r="AQ188" i="50"/>
  <c r="I1021" i="50"/>
  <c r="AS1021" i="50"/>
  <c r="I288" i="50"/>
  <c r="AJ288" i="50"/>
  <c r="AO1776" i="50"/>
  <c r="AR619" i="50"/>
  <c r="AO619" i="50"/>
  <c r="AQ619" i="50"/>
  <c r="AS619" i="50"/>
  <c r="I619" i="50"/>
  <c r="AT619" i="50"/>
  <c r="AP888" i="50"/>
  <c r="AQ888" i="50"/>
  <c r="BQ872" i="50"/>
  <c r="BZ1731" i="50"/>
  <c r="I1268" i="50"/>
  <c r="AO1268" i="50"/>
  <c r="AQ1268" i="50"/>
  <c r="AR1268" i="50"/>
  <c r="BS1250" i="50"/>
  <c r="AO1240" i="50"/>
  <c r="AQ1240" i="50"/>
  <c r="I1240" i="50"/>
  <c r="AR1240" i="50"/>
  <c r="AG912" i="50"/>
  <c r="AN912" i="50"/>
  <c r="AJ912" i="50"/>
  <c r="I293" i="50"/>
  <c r="AS293" i="50"/>
  <c r="AT293" i="50"/>
  <c r="AR293" i="50"/>
  <c r="BZ2084" i="50"/>
  <c r="BZ2082" i="50"/>
  <c r="I1613" i="50"/>
  <c r="AJ1613" i="50"/>
  <c r="AH1449" i="50"/>
  <c r="I477" i="50"/>
  <c r="AJ477" i="50"/>
  <c r="AN1236" i="50"/>
  <c r="AJ1236" i="50"/>
  <c r="AO1236" i="50"/>
  <c r="AG1236" i="50"/>
  <c r="AF1236" i="50"/>
  <c r="AR1236" i="50"/>
  <c r="AS616" i="50"/>
  <c r="AT616" i="50"/>
  <c r="AW1700" i="50"/>
  <c r="K1700" i="50"/>
  <c r="AR1721" i="50"/>
  <c r="BJ1709" i="50"/>
  <c r="AI1721" i="50"/>
  <c r="AN1721" i="50"/>
  <c r="AR1264" i="50"/>
  <c r="AS1264" i="50"/>
  <c r="AT1264" i="50"/>
  <c r="I1264" i="50"/>
  <c r="AS482" i="50"/>
  <c r="AV723" i="50"/>
  <c r="K214" i="50"/>
  <c r="I155" i="50"/>
  <c r="BK1547" i="50"/>
  <c r="BI1682" i="50"/>
  <c r="AX1698" i="50"/>
  <c r="BO1655" i="50"/>
  <c r="AZ1670" i="50"/>
  <c r="M1670" i="50"/>
  <c r="AJ749" i="50"/>
  <c r="AQ1456" i="50"/>
  <c r="BN1358" i="50"/>
  <c r="AZ1700" i="50"/>
  <c r="AT185" i="50"/>
  <c r="AJ180" i="50"/>
  <c r="I180" i="50"/>
  <c r="BI224" i="50"/>
  <c r="I1132" i="50"/>
  <c r="AF1910" i="50"/>
  <c r="AG1910" i="50"/>
  <c r="AO1910" i="50"/>
  <c r="BM1682" i="50"/>
  <c r="AJ290" i="50"/>
  <c r="I1750" i="50"/>
  <c r="AS1750" i="50"/>
  <c r="AR184" i="50"/>
  <c r="AR295" i="50"/>
  <c r="AO1808" i="50"/>
  <c r="AQ1808" i="50"/>
  <c r="I1808" i="50"/>
  <c r="AR1808" i="50"/>
  <c r="BS1790" i="50"/>
  <c r="AW1697" i="50"/>
  <c r="I612" i="50"/>
  <c r="AJ612" i="50"/>
  <c r="BI1601" i="50"/>
  <c r="AG1127" i="50"/>
  <c r="AO1127" i="50"/>
  <c r="AI1127" i="50"/>
  <c r="I1127" i="50"/>
  <c r="AR1453" i="50"/>
  <c r="AR750" i="50"/>
  <c r="AO750" i="50"/>
  <c r="AN750" i="50"/>
  <c r="AJ750" i="50"/>
  <c r="AF750" i="50"/>
  <c r="AG750" i="50"/>
  <c r="AS1778" i="50"/>
  <c r="I1778" i="50"/>
  <c r="AJ615" i="50"/>
  <c r="AR615" i="50"/>
  <c r="AF615" i="50"/>
  <c r="AR1266" i="50"/>
  <c r="BP1250" i="50"/>
  <c r="AJ1266" i="50"/>
  <c r="AG1266" i="50"/>
  <c r="AO1266" i="50"/>
  <c r="AR620" i="50"/>
  <c r="BS602" i="50"/>
  <c r="AO620" i="50"/>
  <c r="AQ620" i="50"/>
  <c r="AS620" i="50"/>
  <c r="BI872" i="50"/>
  <c r="AW239" i="50"/>
  <c r="AZ239" i="50"/>
  <c r="M239" i="50"/>
  <c r="BZ707" i="50"/>
  <c r="BZ705" i="50"/>
  <c r="BI494" i="50"/>
  <c r="AZ1672" i="50"/>
  <c r="BR1655" i="50"/>
  <c r="AZ1673" i="50"/>
  <c r="AH1719" i="50"/>
  <c r="AP1719" i="50"/>
  <c r="I159" i="50"/>
  <c r="BR197" i="50"/>
  <c r="I2016" i="50"/>
  <c r="I236" i="50"/>
  <c r="AJ236" i="50"/>
  <c r="AG1371" i="50"/>
  <c r="AV1938" i="50"/>
  <c r="K1938" i="50"/>
  <c r="M1938" i="50"/>
  <c r="AS1938" i="50"/>
  <c r="AT1938" i="50"/>
  <c r="BI440" i="50"/>
  <c r="AJ1233" i="50"/>
  <c r="I1233" i="50"/>
  <c r="AG1451" i="50"/>
  <c r="AN1451" i="50"/>
  <c r="AO1451" i="50"/>
  <c r="AI1451" i="50"/>
  <c r="AR1451" i="50"/>
  <c r="BJ1439" i="50"/>
  <c r="AF1451" i="50"/>
  <c r="BR143" i="50"/>
  <c r="BM1898" i="50"/>
  <c r="AN182" i="50"/>
  <c r="AF182" i="50"/>
  <c r="AR182" i="50"/>
  <c r="BJ170" i="50"/>
  <c r="AO182" i="50"/>
  <c r="AI182" i="50"/>
  <c r="AG182" i="50"/>
  <c r="AG1019" i="50"/>
  <c r="AI1019" i="50"/>
  <c r="I1019" i="50"/>
  <c r="AO1019" i="50"/>
  <c r="BZ1353" i="50"/>
  <c r="BZ1355" i="50"/>
  <c r="AG291" i="50"/>
  <c r="AJ291" i="50"/>
  <c r="AO291" i="50"/>
  <c r="I296" i="50"/>
  <c r="AO296" i="50"/>
  <c r="AQ296" i="50"/>
  <c r="AR296" i="50"/>
  <c r="BS278" i="50"/>
  <c r="AO1780" i="50"/>
  <c r="AQ1780" i="50"/>
  <c r="AR1780" i="50"/>
  <c r="I1780" i="50"/>
  <c r="AO1239" i="50"/>
  <c r="AJ1239" i="50"/>
  <c r="AN1239" i="50"/>
  <c r="AR1239" i="50"/>
  <c r="BP1223" i="50"/>
  <c r="AF1239" i="50"/>
  <c r="AG1239" i="50"/>
  <c r="I1267" i="50"/>
  <c r="AO1267" i="50"/>
  <c r="AQ1267" i="50"/>
  <c r="I1241" i="50"/>
  <c r="BL143" i="50"/>
  <c r="BC158" i="50"/>
  <c r="BC159" i="50"/>
  <c r="AS1804" i="50"/>
  <c r="I1773" i="50"/>
  <c r="AJ1773" i="50"/>
  <c r="AR1507" i="50"/>
  <c r="AR1457" i="50"/>
  <c r="BS1439" i="50"/>
  <c r="AO1457" i="50"/>
  <c r="AQ1457" i="50"/>
  <c r="I1457" i="50"/>
  <c r="AP294" i="50"/>
  <c r="AQ294" i="50"/>
  <c r="I294" i="50"/>
  <c r="AZ158" i="50"/>
  <c r="M158" i="50"/>
  <c r="BO143" i="50"/>
  <c r="AW158" i="50"/>
  <c r="AJ1968" i="50"/>
  <c r="AF1968" i="50"/>
  <c r="AR1968" i="50"/>
  <c r="BP1952" i="50"/>
  <c r="AO1968" i="50"/>
  <c r="AN1968" i="50"/>
  <c r="AG1968" i="50"/>
  <c r="AJ747" i="50"/>
  <c r="I747" i="50"/>
  <c r="AG1455" i="50"/>
  <c r="AR1455" i="50"/>
  <c r="BP1439" i="50"/>
  <c r="AN1455" i="50"/>
  <c r="AF1455" i="50"/>
  <c r="AJ1455" i="50"/>
  <c r="AO1455" i="50"/>
  <c r="BZ2030" i="50"/>
  <c r="BZ2028" i="50"/>
  <c r="AV1614" i="50"/>
  <c r="K1614" i="50"/>
  <c r="M1614" i="50"/>
  <c r="AS1614" i="50"/>
  <c r="AT1614" i="50"/>
  <c r="AJ1725" i="50"/>
  <c r="AO1725" i="50"/>
  <c r="AR1725" i="50"/>
  <c r="BP1709" i="50"/>
  <c r="AG1725" i="50"/>
  <c r="AN1725" i="50"/>
  <c r="AF1725" i="50"/>
  <c r="AS1700" i="50"/>
  <c r="AT1700" i="50"/>
  <c r="AX1154" i="50"/>
  <c r="AZ1724" i="50"/>
  <c r="AW1724" i="50"/>
  <c r="BO1709" i="50"/>
  <c r="I1129" i="50"/>
  <c r="AR1129" i="50"/>
  <c r="AS1129" i="50"/>
  <c r="AT1129" i="50"/>
  <c r="AO1376" i="50"/>
  <c r="AQ1376" i="50"/>
  <c r="AS1376" i="50"/>
  <c r="AT1376" i="50"/>
  <c r="I1376" i="50"/>
  <c r="AR1376" i="50"/>
  <c r="BS1358" i="50"/>
  <c r="K160" i="50"/>
  <c r="I292" i="50"/>
  <c r="AS292" i="50"/>
  <c r="AT292" i="50"/>
  <c r="AR292" i="50"/>
  <c r="AS161" i="50"/>
  <c r="AT161" i="50"/>
  <c r="AR1779" i="50"/>
  <c r="BP1763" i="50"/>
  <c r="AF1779" i="50"/>
  <c r="AJ1779" i="50"/>
  <c r="AG1779" i="50"/>
  <c r="AO1779" i="50"/>
  <c r="AN1779" i="50"/>
  <c r="AJ909" i="50"/>
  <c r="I909" i="50"/>
  <c r="BI1034" i="50"/>
  <c r="I1887" i="50"/>
  <c r="O619" i="52"/>
  <c r="Q619" i="52"/>
  <c r="C667" i="52"/>
  <c r="O667" i="52"/>
  <c r="Q667" i="52"/>
  <c r="BI1385" i="50"/>
  <c r="BL305" i="50"/>
  <c r="BC320" i="50"/>
  <c r="BC321" i="50"/>
  <c r="AJ1100" i="50"/>
  <c r="AX1100" i="50"/>
  <c r="I1100" i="50"/>
  <c r="AV2049" i="50"/>
  <c r="K2049" i="50"/>
  <c r="M2049" i="50"/>
  <c r="AS2049" i="50"/>
  <c r="AT2049" i="50"/>
  <c r="AV1105" i="50"/>
  <c r="K1105" i="50"/>
  <c r="D642" i="52"/>
  <c r="O642" i="52"/>
  <c r="Q642" i="52"/>
  <c r="O594" i="52"/>
  <c r="Q594" i="52"/>
  <c r="AZ1103" i="50"/>
  <c r="M1103" i="50"/>
  <c r="BO1088" i="50"/>
  <c r="AW1103" i="50"/>
  <c r="AV1052" i="50"/>
  <c r="K1052" i="50"/>
  <c r="AS1105" i="50"/>
  <c r="AT1105" i="50"/>
  <c r="D672" i="52"/>
  <c r="O672" i="52"/>
  <c r="Q672" i="52"/>
  <c r="O624" i="52"/>
  <c r="Q624" i="52"/>
  <c r="BI1871" i="50"/>
  <c r="BO305" i="50"/>
  <c r="BR305" i="50"/>
  <c r="I1046" i="50"/>
  <c r="AJ1046" i="50"/>
  <c r="AZ1075" i="50"/>
  <c r="BN1061" i="50"/>
  <c r="AW1075" i="50"/>
  <c r="BR1088" i="50"/>
  <c r="I318" i="50"/>
  <c r="BM305" i="50"/>
  <c r="AP318" i="50"/>
  <c r="AQ318" i="50"/>
  <c r="K323" i="50"/>
  <c r="AV323" i="50"/>
  <c r="AP317" i="50"/>
  <c r="AQ317" i="50"/>
  <c r="BK305" i="50"/>
  <c r="AZ860" i="50"/>
  <c r="C644" i="52"/>
  <c r="O644" i="52"/>
  <c r="Q644" i="52"/>
  <c r="K322" i="50"/>
  <c r="AW322" i="50"/>
  <c r="AV322" i="50"/>
  <c r="AZ1076" i="50"/>
  <c r="M1076" i="50"/>
  <c r="BO1061" i="50"/>
  <c r="AW1076" i="50"/>
  <c r="AP1185" i="50"/>
  <c r="AQ1185" i="50"/>
  <c r="BQ1169" i="50"/>
  <c r="I1185" i="50"/>
  <c r="AS1052" i="50"/>
  <c r="AT1052" i="50"/>
  <c r="I1641" i="50"/>
  <c r="AP1641" i="50"/>
  <c r="AQ1641" i="50"/>
  <c r="BM1628" i="50"/>
  <c r="AP1104" i="50"/>
  <c r="AQ1104" i="50"/>
  <c r="BQ1088" i="50"/>
  <c r="I1104" i="50"/>
  <c r="AV1079" i="50"/>
  <c r="AW1079" i="50"/>
  <c r="K1079" i="50"/>
  <c r="AX1104" i="50"/>
  <c r="BI1088" i="50"/>
  <c r="AP1077" i="50"/>
  <c r="AQ1077" i="50"/>
  <c r="BQ1061" i="50"/>
  <c r="I1077" i="50"/>
  <c r="O509" i="52"/>
  <c r="Q509" i="52"/>
  <c r="C557" i="52"/>
  <c r="BN845" i="50"/>
  <c r="AW859" i="50"/>
  <c r="AZ859" i="50"/>
  <c r="M859" i="50"/>
  <c r="I1047" i="50"/>
  <c r="BM1034" i="50"/>
  <c r="AP1047" i="50"/>
  <c r="AQ1047" i="50"/>
  <c r="AP561" i="50"/>
  <c r="AQ561" i="50"/>
  <c r="BM548" i="50"/>
  <c r="I561" i="50"/>
  <c r="BE833" i="50"/>
  <c r="BI1061" i="50"/>
  <c r="AX1077" i="50"/>
  <c r="C604" i="52"/>
  <c r="O556" i="52"/>
  <c r="Q556" i="52"/>
  <c r="AZ1048" i="50"/>
  <c r="M1048" i="50"/>
  <c r="AW1048" i="50"/>
  <c r="BN1034" i="50"/>
  <c r="BI305" i="50"/>
  <c r="AX317" i="50"/>
  <c r="BL926" i="50"/>
  <c r="BI332" i="50"/>
  <c r="BM926" i="50"/>
  <c r="AP939" i="50"/>
  <c r="AQ939" i="50"/>
  <c r="AW939" i="50"/>
  <c r="I939" i="50"/>
  <c r="AP612" i="50"/>
  <c r="K942" i="50"/>
  <c r="AV942" i="50"/>
  <c r="AS942" i="50"/>
  <c r="AT942" i="50"/>
  <c r="I344" i="50"/>
  <c r="AX942" i="50"/>
  <c r="M942" i="50"/>
  <c r="BI926" i="50"/>
  <c r="BL332" i="50"/>
  <c r="BN170" i="50"/>
  <c r="AZ184" i="50"/>
  <c r="M184" i="50"/>
  <c r="AW184" i="50"/>
  <c r="AV1268" i="50"/>
  <c r="AW888" i="50"/>
  <c r="AV888" i="50"/>
  <c r="AS888" i="50"/>
  <c r="AT888" i="50"/>
  <c r="K888" i="50"/>
  <c r="AV1698" i="50"/>
  <c r="K1698" i="50"/>
  <c r="M1698" i="50"/>
  <c r="AS1698" i="50"/>
  <c r="AT1698" i="50"/>
  <c r="BR1223" i="50"/>
  <c r="AV619" i="50"/>
  <c r="AW619" i="50"/>
  <c r="K619" i="50"/>
  <c r="M619" i="50"/>
  <c r="I1725" i="50"/>
  <c r="AJ1019" i="50"/>
  <c r="BQ1250" i="50"/>
  <c r="I1266" i="50"/>
  <c r="AP1266" i="50"/>
  <c r="AQ1266" i="50"/>
  <c r="AP615" i="50"/>
  <c r="AQ615" i="50"/>
  <c r="AV615" i="50"/>
  <c r="I615" i="50"/>
  <c r="BM602" i="50"/>
  <c r="AW1240" i="50"/>
  <c r="K1240" i="50"/>
  <c r="BR602" i="50"/>
  <c r="AZ620" i="50"/>
  <c r="AZ619" i="50"/>
  <c r="BI278" i="50"/>
  <c r="AX294" i="50"/>
  <c r="AX290" i="50"/>
  <c r="AS1133" i="50"/>
  <c r="AT1133" i="50"/>
  <c r="AV1133" i="50"/>
  <c r="K1133" i="50"/>
  <c r="AW1133" i="50"/>
  <c r="BI1790" i="50"/>
  <c r="AJ1127" i="50"/>
  <c r="K1456" i="50"/>
  <c r="AV1456" i="50"/>
  <c r="AW1507" i="50"/>
  <c r="AP1233" i="50"/>
  <c r="AW1376" i="50"/>
  <c r="AV1376" i="50"/>
  <c r="K1376" i="50"/>
  <c r="BL602" i="50"/>
  <c r="BI170" i="50"/>
  <c r="BM1223" i="50"/>
  <c r="AP1236" i="50"/>
  <c r="AQ1236" i="50"/>
  <c r="AV1236" i="50"/>
  <c r="I1236" i="50"/>
  <c r="AV1375" i="50"/>
  <c r="K1375" i="50"/>
  <c r="BQ1223" i="50"/>
  <c r="AJ1721" i="50"/>
  <c r="I1721" i="50"/>
  <c r="AZ1129" i="50"/>
  <c r="M1129" i="50"/>
  <c r="I1455" i="50"/>
  <c r="AV1457" i="50"/>
  <c r="BR1763" i="50"/>
  <c r="AV620" i="50"/>
  <c r="AW620" i="50"/>
  <c r="K620" i="50"/>
  <c r="M620" i="50"/>
  <c r="BL737" i="50"/>
  <c r="AW1453" i="50"/>
  <c r="AS1456" i="50"/>
  <c r="AT1456" i="50"/>
  <c r="BO1439" i="50"/>
  <c r="AW1454" i="50"/>
  <c r="AZ1454" i="50"/>
  <c r="M1454" i="50"/>
  <c r="BK197" i="50"/>
  <c r="AP209" i="50"/>
  <c r="AQ209" i="50"/>
  <c r="K209" i="50"/>
  <c r="BI1763" i="50"/>
  <c r="K1267" i="50"/>
  <c r="M1267" i="50"/>
  <c r="AW1267" i="50"/>
  <c r="AV1267" i="50"/>
  <c r="BK278" i="50"/>
  <c r="AP290" i="50"/>
  <c r="AQ290" i="50"/>
  <c r="BK737" i="50"/>
  <c r="AP749" i="50"/>
  <c r="AQ749" i="50"/>
  <c r="K749" i="50"/>
  <c r="M749" i="50"/>
  <c r="BR170" i="50"/>
  <c r="BI1709" i="50"/>
  <c r="BM737" i="50"/>
  <c r="I750" i="50"/>
  <c r="AP750" i="50"/>
  <c r="AQ750" i="50"/>
  <c r="AX618" i="50"/>
  <c r="M618" i="50"/>
  <c r="BI602" i="50"/>
  <c r="AW1264" i="50"/>
  <c r="AZ1264" i="50"/>
  <c r="M1264" i="50"/>
  <c r="BN1250" i="50"/>
  <c r="I1964" i="50"/>
  <c r="AJ1964" i="50"/>
  <c r="BK1952" i="50"/>
  <c r="AP747" i="50"/>
  <c r="AX749" i="50"/>
  <c r="BI737" i="50"/>
  <c r="I912" i="50"/>
  <c r="AP912" i="50"/>
  <c r="AQ912" i="50"/>
  <c r="BM899" i="50"/>
  <c r="BE159" i="50"/>
  <c r="BD159" i="50"/>
  <c r="AJ182" i="50"/>
  <c r="I182" i="50"/>
  <c r="K1808" i="50"/>
  <c r="M1700" i="50"/>
  <c r="BL1223" i="50"/>
  <c r="BC1238" i="50"/>
  <c r="BE1238" i="50"/>
  <c r="BC1239" i="50"/>
  <c r="BE1239" i="50"/>
  <c r="BI467" i="50"/>
  <c r="BO278" i="50"/>
  <c r="AW293" i="50"/>
  <c r="AZ293" i="50"/>
  <c r="M293" i="50"/>
  <c r="BS1115" i="50"/>
  <c r="AV1154" i="50"/>
  <c r="K1154" i="50"/>
  <c r="M1154" i="50"/>
  <c r="AW1154" i="50"/>
  <c r="AS1154" i="50"/>
  <c r="AT1154" i="50"/>
  <c r="BI980" i="50"/>
  <c r="AS618" i="50"/>
  <c r="AT618" i="50"/>
  <c r="BO467" i="50"/>
  <c r="AZ482" i="50"/>
  <c r="M482" i="50"/>
  <c r="AW482" i="50"/>
  <c r="AZ1268" i="50"/>
  <c r="AZ1267" i="50"/>
  <c r="BR1250" i="50"/>
  <c r="AZ296" i="50"/>
  <c r="BR278" i="50"/>
  <c r="AZ295" i="50"/>
  <c r="AW1237" i="50"/>
  <c r="BN1223" i="50"/>
  <c r="AZ1237" i="50"/>
  <c r="M1237" i="50"/>
  <c r="AZ292" i="50"/>
  <c r="M292" i="50"/>
  <c r="BN278" i="50"/>
  <c r="AW292" i="50"/>
  <c r="AS1267" i="50"/>
  <c r="AT1267" i="50"/>
  <c r="BD158" i="50"/>
  <c r="BE158" i="50"/>
  <c r="AW1780" i="50"/>
  <c r="AP291" i="50"/>
  <c r="AQ291" i="50"/>
  <c r="AS291" i="50"/>
  <c r="AT291" i="50"/>
  <c r="BM278" i="50"/>
  <c r="I291" i="50"/>
  <c r="AS1268" i="50"/>
  <c r="AT1268" i="50"/>
  <c r="BD1698" i="50"/>
  <c r="BE1698" i="50"/>
  <c r="K187" i="50"/>
  <c r="AW187" i="50"/>
  <c r="AV187" i="50"/>
  <c r="C652" i="52"/>
  <c r="O652" i="52"/>
  <c r="Q652" i="52"/>
  <c r="O604" i="52"/>
  <c r="Q604" i="52"/>
  <c r="K1077" i="50"/>
  <c r="M1077" i="50"/>
  <c r="AW318" i="50"/>
  <c r="AS318" i="50"/>
  <c r="AT318" i="50"/>
  <c r="C605" i="52"/>
  <c r="C653" i="52"/>
  <c r="O653" i="52"/>
  <c r="O557" i="52"/>
  <c r="Q557" i="52"/>
  <c r="AP1046" i="50"/>
  <c r="AQ1046" i="50"/>
  <c r="K1047" i="50"/>
  <c r="M1047" i="50"/>
  <c r="AS1047" i="50"/>
  <c r="AT1047" i="50"/>
  <c r="AV1104" i="50"/>
  <c r="AS1104" i="50"/>
  <c r="AT1104" i="50"/>
  <c r="BK1088" i="50"/>
  <c r="AP1100" i="50"/>
  <c r="AQ1100" i="50"/>
  <c r="AW1100" i="50"/>
  <c r="BD321" i="50"/>
  <c r="BE321" i="50"/>
  <c r="BK332" i="50"/>
  <c r="AS939" i="50"/>
  <c r="AT939" i="50"/>
  <c r="K939" i="50"/>
  <c r="M939" i="50"/>
  <c r="AV750" i="50"/>
  <c r="AW750" i="50"/>
  <c r="K750" i="50"/>
  <c r="M750" i="50"/>
  <c r="AS750" i="50"/>
  <c r="AT750" i="50"/>
  <c r="BK1007" i="50"/>
  <c r="AP1019" i="50"/>
  <c r="AQ1019" i="50"/>
  <c r="AP1964" i="50"/>
  <c r="AQ1964" i="50"/>
  <c r="AW749" i="50"/>
  <c r="AS209" i="50"/>
  <c r="AT209" i="50"/>
  <c r="AP1127" i="50"/>
  <c r="AQ1127" i="50"/>
  <c r="AV1127" i="50"/>
  <c r="K615" i="50"/>
  <c r="M615" i="50"/>
  <c r="BD1239" i="50"/>
  <c r="BK1709" i="50"/>
  <c r="K1266" i="50"/>
  <c r="AV912" i="50"/>
  <c r="K912" i="50"/>
  <c r="M912" i="50"/>
  <c r="AS912" i="50"/>
  <c r="AT912" i="50"/>
  <c r="BD1238" i="50"/>
  <c r="AS1236" i="50"/>
  <c r="AT1236" i="50"/>
  <c r="O605" i="52"/>
  <c r="Q605" i="52"/>
  <c r="Q653" i="52"/>
  <c r="AV1046" i="50"/>
  <c r="AS1964" i="50"/>
  <c r="AT1964" i="50"/>
  <c r="K1127" i="50"/>
  <c r="AS1127" i="50"/>
  <c r="AT1127" i="50"/>
  <c r="AX182" i="50"/>
  <c r="BK170" i="50"/>
  <c r="AW1077" i="50"/>
  <c r="AV1077" i="50"/>
  <c r="AS1077" i="50"/>
  <c r="AT1077" i="50"/>
  <c r="AX1046" i="50"/>
  <c r="BK1034" i="50"/>
  <c r="BI899" i="50"/>
  <c r="BQ1763" i="50"/>
  <c r="AP1779" i="50"/>
  <c r="AQ1779" i="50"/>
  <c r="I1968" i="50"/>
  <c r="AP1968" i="50"/>
  <c r="AQ1968" i="50"/>
  <c r="AV296" i="50"/>
  <c r="AS296" i="50"/>
  <c r="AT296" i="50"/>
  <c r="K296" i="50"/>
  <c r="M296" i="50"/>
  <c r="BN1439" i="50"/>
  <c r="AZ1453" i="50"/>
  <c r="M1453" i="50"/>
  <c r="AP1368" i="50"/>
  <c r="BI1358" i="50"/>
  <c r="AR1727" i="50"/>
  <c r="AO1727" i="50"/>
  <c r="AQ1727" i="50"/>
  <c r="I1727" i="50"/>
  <c r="AR428" i="50"/>
  <c r="I428" i="50"/>
  <c r="I1235" i="50"/>
  <c r="AJ1235" i="50"/>
  <c r="AO1397" i="50"/>
  <c r="AN1397" i="50"/>
  <c r="AG1397" i="50"/>
  <c r="AR1397" i="50"/>
  <c r="BJ1385" i="50"/>
  <c r="AI1397" i="50"/>
  <c r="AF1397" i="50"/>
  <c r="BH1358" i="50"/>
  <c r="AC963" i="50"/>
  <c r="AC965" i="50"/>
  <c r="AC960" i="50"/>
  <c r="BZ965" i="50"/>
  <c r="AY965" i="50"/>
  <c r="AW1046" i="50"/>
  <c r="K291" i="50"/>
  <c r="M291" i="50"/>
  <c r="BQ1952" i="50"/>
  <c r="I1779" i="50"/>
  <c r="AV749" i="50"/>
  <c r="AS749" i="50"/>
  <c r="AT749" i="50"/>
  <c r="AV1047" i="50"/>
  <c r="AP1455" i="50"/>
  <c r="AQ1455" i="50"/>
  <c r="BQ1439" i="50"/>
  <c r="BN1493" i="50"/>
  <c r="AZ1507" i="50"/>
  <c r="M1507" i="50"/>
  <c r="BI1223" i="50"/>
  <c r="AX1239" i="50"/>
  <c r="AX1235" i="50"/>
  <c r="BK143" i="50"/>
  <c r="AP155" i="50"/>
  <c r="AQ155" i="50"/>
  <c r="AX1613" i="50"/>
  <c r="BK1601" i="50"/>
  <c r="AP1613" i="50"/>
  <c r="AQ1613" i="50"/>
  <c r="K1268" i="50"/>
  <c r="M1268" i="50"/>
  <c r="AW1268" i="50"/>
  <c r="AX344" i="50"/>
  <c r="AP344" i="50"/>
  <c r="AQ344" i="50"/>
  <c r="BZ111" i="50"/>
  <c r="BZ113" i="50"/>
  <c r="AP1887" i="50"/>
  <c r="AQ1887" i="50"/>
  <c r="AX1887" i="50"/>
  <c r="BQ1871" i="50"/>
  <c r="BZ1454" i="50"/>
  <c r="BZ1456" i="50"/>
  <c r="BZ1455" i="50"/>
  <c r="BZ1452" i="50"/>
  <c r="BZ1457" i="50"/>
  <c r="BZ1451" i="50"/>
  <c r="I237" i="50"/>
  <c r="BM224" i="50"/>
  <c r="AP237" i="50"/>
  <c r="AQ237" i="50"/>
  <c r="AV1964" i="50"/>
  <c r="AP182" i="50"/>
  <c r="AQ182" i="50"/>
  <c r="AX1779" i="50"/>
  <c r="AW296" i="50"/>
  <c r="BK1115" i="50"/>
  <c r="AS561" i="50"/>
  <c r="AT561" i="50"/>
  <c r="AW1104" i="50"/>
  <c r="K1104" i="50"/>
  <c r="M1104" i="50"/>
  <c r="BD320" i="50"/>
  <c r="BE320" i="50"/>
  <c r="AW1457" i="50"/>
  <c r="AS1457" i="50"/>
  <c r="AT1457" i="50"/>
  <c r="K1457" i="50"/>
  <c r="AS428" i="50"/>
  <c r="AT428" i="50"/>
  <c r="I1239" i="50"/>
  <c r="AP1239" i="50"/>
  <c r="AQ1239" i="50"/>
  <c r="AS1780" i="50"/>
  <c r="AT1780" i="50"/>
  <c r="K1780" i="50"/>
  <c r="AV1780" i="50"/>
  <c r="AJ1451" i="50"/>
  <c r="I1451" i="50"/>
  <c r="BI2006" i="50"/>
  <c r="AS188" i="50"/>
  <c r="AT188" i="50"/>
  <c r="AV188" i="50"/>
  <c r="K188" i="50"/>
  <c r="K618" i="50"/>
  <c r="AV618" i="50"/>
  <c r="I857" i="50"/>
  <c r="AJ857" i="50"/>
  <c r="AW1105" i="50"/>
  <c r="BC1103" i="50"/>
  <c r="BC1104" i="50"/>
  <c r="K1618" i="50"/>
  <c r="M1618" i="50"/>
  <c r="AW1618" i="50"/>
  <c r="AV1618" i="50"/>
  <c r="AS1618" i="50"/>
  <c r="AT1618" i="50"/>
  <c r="AS1507" i="50"/>
  <c r="AT1507" i="50"/>
  <c r="I1507" i="50"/>
  <c r="BS1871" i="50"/>
  <c r="AW1889" i="50"/>
  <c r="AZ1157" i="50"/>
  <c r="M1157" i="50"/>
  <c r="BO1142" i="50"/>
  <c r="AW1157" i="50"/>
  <c r="BH1736" i="50"/>
  <c r="K135" i="58"/>
  <c r="M135" i="58"/>
  <c r="AF135" i="58"/>
  <c r="AG135" i="58"/>
  <c r="AC588" i="50"/>
  <c r="AC587" i="50"/>
  <c r="AS585" i="50"/>
  <c r="AG585" i="50"/>
  <c r="AC589" i="50"/>
  <c r="AT585" i="50"/>
  <c r="AC592" i="50"/>
  <c r="AC593" i="50"/>
  <c r="AF585" i="50"/>
  <c r="AC590" i="50"/>
  <c r="AI585" i="50"/>
  <c r="AV209" i="50"/>
  <c r="AW209" i="50"/>
  <c r="AS615" i="50"/>
  <c r="AT615" i="50"/>
  <c r="AW615" i="50"/>
  <c r="AW1266" i="50"/>
  <c r="K1185" i="50"/>
  <c r="AV318" i="50"/>
  <c r="K318" i="50"/>
  <c r="M318" i="50"/>
  <c r="BN1115" i="50"/>
  <c r="AW1129" i="50"/>
  <c r="BQ1709" i="50"/>
  <c r="AP1725" i="50"/>
  <c r="AQ1725" i="50"/>
  <c r="AX1725" i="50"/>
  <c r="AS294" i="50"/>
  <c r="AT294" i="50"/>
  <c r="AV294" i="50"/>
  <c r="K294" i="50"/>
  <c r="M294" i="50"/>
  <c r="AS1808" i="50"/>
  <c r="AT1808" i="50"/>
  <c r="AW1808" i="50"/>
  <c r="AV1808" i="50"/>
  <c r="AR1371" i="50"/>
  <c r="BL1358" i="50"/>
  <c r="AF1371" i="50"/>
  <c r="AO1371" i="50"/>
  <c r="AJ1371" i="50"/>
  <c r="AN1371" i="50"/>
  <c r="AP321" i="50"/>
  <c r="AQ321" i="50"/>
  <c r="I321" i="50"/>
  <c r="AX321" i="50"/>
  <c r="I1884" i="50"/>
  <c r="AP1884" i="50"/>
  <c r="AQ1884" i="50"/>
  <c r="BM1871" i="50"/>
  <c r="AV1158" i="50"/>
  <c r="AS1158" i="50"/>
  <c r="AT1158" i="50"/>
  <c r="AW1158" i="50"/>
  <c r="I1375" i="50"/>
  <c r="AS1375" i="50"/>
  <c r="AT1375" i="50"/>
  <c r="AR1375" i="50"/>
  <c r="BE726" i="50"/>
  <c r="BD726" i="50"/>
  <c r="AS1453" i="50"/>
  <c r="AT1453" i="50"/>
  <c r="AR1456" i="50"/>
  <c r="I1456" i="50"/>
  <c r="AR185" i="50"/>
  <c r="I185" i="50"/>
  <c r="AF1775" i="50"/>
  <c r="AI1775" i="50"/>
  <c r="BM818" i="50"/>
  <c r="AP831" i="50"/>
  <c r="AQ831" i="50"/>
  <c r="AG1887" i="50"/>
  <c r="AN1887" i="50"/>
  <c r="AR1887" i="50"/>
  <c r="BP1871" i="50"/>
  <c r="AO1887" i="50"/>
  <c r="AO566" i="50"/>
  <c r="AQ566" i="50"/>
  <c r="AR566" i="50"/>
  <c r="I566" i="50"/>
  <c r="I1670" i="50"/>
  <c r="AS1670" i="50"/>
  <c r="AT1670" i="50"/>
  <c r="AR1966" i="50"/>
  <c r="I1966" i="50"/>
  <c r="AS1966" i="50"/>
  <c r="AT1966" i="50"/>
  <c r="AS2051" i="50"/>
  <c r="AT2051" i="50"/>
  <c r="AW2051" i="50"/>
  <c r="AV2051" i="50"/>
  <c r="BZ615" i="50"/>
  <c r="BZ614" i="50"/>
  <c r="BZ616" i="50"/>
  <c r="BZ618" i="50"/>
  <c r="BZ619" i="50"/>
  <c r="BZ617" i="50"/>
  <c r="BZ622" i="50"/>
  <c r="BZ620" i="50"/>
  <c r="AC426" i="50"/>
  <c r="AI423" i="50"/>
  <c r="AG423" i="50"/>
  <c r="AH423" i="50"/>
  <c r="AC425" i="50"/>
  <c r="AC429" i="50"/>
  <c r="AC427" i="50"/>
  <c r="AC430" i="50"/>
  <c r="AS423" i="50"/>
  <c r="AT423" i="50"/>
  <c r="AN942" i="50"/>
  <c r="AO942" i="50"/>
  <c r="AR942" i="50"/>
  <c r="AF942" i="50"/>
  <c r="AG942" i="50"/>
  <c r="AY1374" i="50"/>
  <c r="AC1374" i="50"/>
  <c r="I616" i="50"/>
  <c r="AR616" i="50"/>
  <c r="AT482" i="50"/>
  <c r="I482" i="50"/>
  <c r="AV215" i="50"/>
  <c r="K215" i="50"/>
  <c r="AS215" i="50"/>
  <c r="AT215" i="50"/>
  <c r="AW214" i="50"/>
  <c r="AZ214" i="50"/>
  <c r="M214" i="50"/>
  <c r="AV1560" i="50"/>
  <c r="AW1560" i="50"/>
  <c r="BI359" i="50"/>
  <c r="AP369" i="50"/>
  <c r="AN1182" i="50"/>
  <c r="AJ1182" i="50"/>
  <c r="AG1182" i="50"/>
  <c r="AR1182" i="50"/>
  <c r="AO1182" i="50"/>
  <c r="AN1185" i="50"/>
  <c r="AG1185" i="50"/>
  <c r="AF1185" i="50"/>
  <c r="AO1185" i="50"/>
  <c r="AR1185" i="50"/>
  <c r="BP1169" i="50"/>
  <c r="AO1073" i="50"/>
  <c r="AG1073" i="50"/>
  <c r="AR1073" i="50"/>
  <c r="BJ1061" i="50"/>
  <c r="AI1073" i="50"/>
  <c r="AR1052" i="50"/>
  <c r="I1052" i="50"/>
  <c r="AN1050" i="50"/>
  <c r="AJ1050" i="50"/>
  <c r="AG1050" i="50"/>
  <c r="AF1050" i="50"/>
  <c r="AF232" i="58"/>
  <c r="AG232" i="58"/>
  <c r="K232" i="58"/>
  <c r="M232" i="58"/>
  <c r="AG1503" i="50"/>
  <c r="AH1503" i="50"/>
  <c r="AC1508" i="50"/>
  <c r="AI1503" i="50"/>
  <c r="AC1511" i="50"/>
  <c r="AC1510" i="50"/>
  <c r="AS1503" i="50"/>
  <c r="AT1503" i="50"/>
  <c r="AC1509" i="50"/>
  <c r="AC1505" i="50"/>
  <c r="AC781" i="50"/>
  <c r="AC782" i="50"/>
  <c r="AC778" i="50"/>
  <c r="AC776" i="50"/>
  <c r="AI774" i="50"/>
  <c r="AC780" i="50"/>
  <c r="AG774" i="50"/>
  <c r="AH774" i="50"/>
  <c r="AC779" i="50"/>
  <c r="AC777" i="50"/>
  <c r="AS774" i="50"/>
  <c r="AT774" i="50"/>
  <c r="BZ744" i="50"/>
  <c r="BZ747" i="50"/>
  <c r="BZ755" i="50"/>
  <c r="AC755" i="50"/>
  <c r="AR1373" i="50"/>
  <c r="AS1373" i="50"/>
  <c r="AT1373" i="50"/>
  <c r="AT1804" i="50"/>
  <c r="AS1673" i="50"/>
  <c r="AT1673" i="50"/>
  <c r="AW1673" i="50"/>
  <c r="AV1726" i="50"/>
  <c r="AS1726" i="50"/>
  <c r="AT1726" i="50"/>
  <c r="AW1726" i="50"/>
  <c r="AV161" i="50"/>
  <c r="AO858" i="50"/>
  <c r="AG858" i="50"/>
  <c r="AJ858" i="50"/>
  <c r="AF858" i="50"/>
  <c r="AR858" i="50"/>
  <c r="AJ855" i="50"/>
  <c r="I855" i="50"/>
  <c r="AV376" i="50"/>
  <c r="K376" i="50"/>
  <c r="AS376" i="50"/>
  <c r="AT376" i="50"/>
  <c r="BL359" i="50"/>
  <c r="BC375" i="50"/>
  <c r="BC374" i="50"/>
  <c r="AF68" i="58"/>
  <c r="AG68" i="58"/>
  <c r="K68" i="58"/>
  <c r="M68" i="58"/>
  <c r="AR1802" i="50"/>
  <c r="BJ1790" i="50"/>
  <c r="AN1802" i="50"/>
  <c r="AI1802" i="50"/>
  <c r="AF1802" i="50"/>
  <c r="AG1802" i="50"/>
  <c r="AO1802" i="50"/>
  <c r="AO996" i="50"/>
  <c r="AJ996" i="50"/>
  <c r="AN996" i="50"/>
  <c r="AF996" i="50"/>
  <c r="AR996" i="50"/>
  <c r="BP980" i="50"/>
  <c r="AW1699" i="50"/>
  <c r="K1699" i="50"/>
  <c r="K71" i="58"/>
  <c r="M71" i="58"/>
  <c r="AF71" i="58"/>
  <c r="AG71" i="58"/>
  <c r="K360" i="58"/>
  <c r="M360" i="58"/>
  <c r="AF360" i="58"/>
  <c r="AG360" i="58"/>
  <c r="AO1667" i="50"/>
  <c r="AR1667" i="50"/>
  <c r="AN1667" i="50"/>
  <c r="BZ292" i="50"/>
  <c r="BZ296" i="50"/>
  <c r="BZ294" i="50"/>
  <c r="BZ295" i="50"/>
  <c r="BS359" i="50"/>
  <c r="AZ377" i="50"/>
  <c r="AZ376" i="50"/>
  <c r="BZ1266" i="50"/>
  <c r="BZ1265" i="50"/>
  <c r="BZ1264" i="50"/>
  <c r="BZ1268" i="50"/>
  <c r="BZ1262" i="50"/>
  <c r="AJ156" i="50"/>
  <c r="AF156" i="50"/>
  <c r="I617" i="50"/>
  <c r="AS617" i="50"/>
  <c r="BZ1724" i="50"/>
  <c r="BZ1721" i="50"/>
  <c r="AC992" i="50"/>
  <c r="AC994" i="50"/>
  <c r="AC995" i="50"/>
  <c r="AC998" i="50"/>
  <c r="AC997" i="50"/>
  <c r="AF990" i="50"/>
  <c r="AH990" i="50"/>
  <c r="AP990" i="50"/>
  <c r="BL710" i="50"/>
  <c r="BC725" i="50"/>
  <c r="I836" i="50"/>
  <c r="AO836" i="50"/>
  <c r="AQ836" i="50"/>
  <c r="AS836" i="50"/>
  <c r="AT836" i="50"/>
  <c r="AR836" i="50"/>
  <c r="AC1402" i="50"/>
  <c r="AC1398" i="50"/>
  <c r="AC1400" i="50"/>
  <c r="AC1401" i="50"/>
  <c r="AS1395" i="50"/>
  <c r="AC1403" i="50"/>
  <c r="AC1399" i="50"/>
  <c r="AF861" i="50"/>
  <c r="AN861" i="50"/>
  <c r="G276" i="52"/>
  <c r="AY1723" i="50"/>
  <c r="BZ1723" i="50"/>
  <c r="AC1723" i="50"/>
  <c r="AY914" i="50"/>
  <c r="AC914" i="50"/>
  <c r="AF103" i="58"/>
  <c r="AG103" i="58"/>
  <c r="K103" i="58"/>
  <c r="M103" i="58"/>
  <c r="BZ1916" i="50"/>
  <c r="BZ1910" i="50"/>
  <c r="BZ1915" i="50"/>
  <c r="BZ1997" i="50"/>
  <c r="BZ1996" i="50"/>
  <c r="BZ1999" i="50"/>
  <c r="BZ1993" i="50"/>
  <c r="AO1672" i="50"/>
  <c r="AQ1672" i="50"/>
  <c r="AW377" i="50"/>
  <c r="AP372" i="50"/>
  <c r="AQ372" i="50"/>
  <c r="AO290" i="50"/>
  <c r="AF1667" i="50"/>
  <c r="AR617" i="50"/>
  <c r="AR861" i="50"/>
  <c r="BP845" i="50"/>
  <c r="AF1395" i="50"/>
  <c r="AH1395" i="50"/>
  <c r="AP1395" i="50"/>
  <c r="BZ1505" i="50"/>
  <c r="BZ1511" i="50"/>
  <c r="BZ1506" i="50"/>
  <c r="BZ1513" i="50"/>
  <c r="BZ1507" i="50"/>
  <c r="BZ290" i="50"/>
  <c r="BZ562" i="50"/>
  <c r="BZ565" i="50"/>
  <c r="BZ561" i="50"/>
  <c r="BZ1913" i="50"/>
  <c r="AN1671" i="50"/>
  <c r="AJ1671" i="50"/>
  <c r="AC993" i="50"/>
  <c r="AC1807" i="50"/>
  <c r="AC1803" i="50"/>
  <c r="AT1800" i="50"/>
  <c r="AC1806" i="50"/>
  <c r="AO1235" i="50"/>
  <c r="AG1235" i="50"/>
  <c r="BZ398" i="50"/>
  <c r="BZ401" i="50"/>
  <c r="BZ399" i="50"/>
  <c r="BZ403" i="50"/>
  <c r="BZ564" i="50"/>
  <c r="M909" i="50"/>
  <c r="BZ560" i="50"/>
  <c r="AR161" i="50"/>
  <c r="I161" i="50"/>
  <c r="BZ700" i="50"/>
  <c r="BZ1918" i="50"/>
  <c r="AV1565" i="50"/>
  <c r="AW1565" i="50"/>
  <c r="K1565" i="50"/>
  <c r="M1565" i="50"/>
  <c r="BZ1991" i="50"/>
  <c r="AC327" i="58"/>
  <c r="AD327" i="58"/>
  <c r="AE327" i="58"/>
  <c r="AY314" i="58"/>
  <c r="AR1159" i="50"/>
  <c r="I1159" i="50"/>
  <c r="AO1159" i="50"/>
  <c r="AQ1159" i="50"/>
  <c r="AC2022" i="50"/>
  <c r="BZ2022" i="50"/>
  <c r="AN237" i="50"/>
  <c r="AO237" i="50"/>
  <c r="AR237" i="50"/>
  <c r="AG237" i="50"/>
  <c r="AW835" i="50"/>
  <c r="C462" i="52"/>
  <c r="AW1160" i="50"/>
  <c r="AI2072" i="50"/>
  <c r="AS1372" i="50"/>
  <c r="AT1372" i="50"/>
  <c r="AG1667" i="50"/>
  <c r="AT617" i="50"/>
  <c r="BZ182" i="50"/>
  <c r="AH342" i="50"/>
  <c r="AP342" i="50"/>
  <c r="AJ861" i="50"/>
  <c r="B30" i="57"/>
  <c r="AT1395" i="50"/>
  <c r="AT1048" i="50"/>
  <c r="C559" i="52"/>
  <c r="AY1913" i="50"/>
  <c r="BZ1727" i="50"/>
  <c r="AS1160" i="50"/>
  <c r="AT1160" i="50"/>
  <c r="AC916" i="50"/>
  <c r="AC911" i="50"/>
  <c r="AG909" i="50"/>
  <c r="AH909" i="50"/>
  <c r="AP909" i="50"/>
  <c r="AC917" i="50"/>
  <c r="AF180" i="50"/>
  <c r="AH180" i="50"/>
  <c r="AP180" i="50"/>
  <c r="AC186" i="50"/>
  <c r="AC183" i="50"/>
  <c r="AG1773" i="50"/>
  <c r="AF1773" i="50"/>
  <c r="AC1777" i="50"/>
  <c r="AS1773" i="50"/>
  <c r="AT1773" i="50"/>
  <c r="AC1781" i="50"/>
  <c r="BE101" i="50"/>
  <c r="BD103" i="50"/>
  <c r="Q90" i="50"/>
  <c r="BE102" i="50"/>
  <c r="AK101" i="50"/>
  <c r="BD102" i="50"/>
  <c r="Q92" i="50"/>
  <c r="BZ1704" i="50"/>
  <c r="BZ1706" i="50"/>
  <c r="AC480" i="50"/>
  <c r="AC484" i="50"/>
  <c r="AC479" i="50"/>
  <c r="AG477" i="50"/>
  <c r="AH477" i="50"/>
  <c r="AP477" i="50"/>
  <c r="AC485" i="50"/>
  <c r="AR477" i="50"/>
  <c r="M477" i="50"/>
  <c r="AC481" i="50"/>
  <c r="BZ481" i="50"/>
  <c r="AV1155" i="50"/>
  <c r="AW1155" i="50"/>
  <c r="AS1155" i="50"/>
  <c r="AT1155" i="50"/>
  <c r="AS1699" i="50"/>
  <c r="AT1699" i="50"/>
  <c r="I1699" i="50"/>
  <c r="AY2078" i="50"/>
  <c r="BZ2078" i="50"/>
  <c r="AC2078" i="50"/>
  <c r="AY2074" i="50"/>
  <c r="AC2074" i="50"/>
  <c r="BH1844" i="50"/>
  <c r="AY1885" i="50"/>
  <c r="AY836" i="50"/>
  <c r="BZ836" i="50"/>
  <c r="BZ319" i="50"/>
  <c r="AC319" i="50"/>
  <c r="BZ2072" i="50"/>
  <c r="AC944" i="50"/>
  <c r="AC940" i="50"/>
  <c r="AC943" i="50"/>
  <c r="AC349" i="50"/>
  <c r="AC348" i="50"/>
  <c r="AC346" i="50"/>
  <c r="AC350" i="50"/>
  <c r="BZ936" i="50"/>
  <c r="AG1563" i="50"/>
  <c r="AN1563" i="50"/>
  <c r="AC1885" i="50"/>
  <c r="AC941" i="50"/>
  <c r="AR1694" i="50"/>
  <c r="BJ1682" i="50"/>
  <c r="AI1694" i="50"/>
  <c r="AF264" i="58"/>
  <c r="AG264" i="58"/>
  <c r="K264" i="58"/>
  <c r="M264" i="58"/>
  <c r="AT1157" i="50"/>
  <c r="BZ271" i="50"/>
  <c r="BZ590" i="50"/>
  <c r="BZ589" i="50"/>
  <c r="BZ541" i="50"/>
  <c r="BZ533" i="50"/>
  <c r="AC1106" i="50"/>
  <c r="AC354" i="58"/>
  <c r="AG354" i="58"/>
  <c r="AE230" i="58"/>
  <c r="AX218" i="58"/>
  <c r="AF230" i="58"/>
  <c r="AG230" i="58"/>
  <c r="AF194" i="58"/>
  <c r="AG194" i="58"/>
  <c r="AE194" i="58"/>
  <c r="AT186" i="58"/>
  <c r="D18" i="58"/>
  <c r="D21" i="58"/>
  <c r="BZ861" i="50"/>
  <c r="W862" i="50"/>
  <c r="V863" i="50"/>
  <c r="W863" i="50"/>
  <c r="V1025" i="50"/>
  <c r="W1025" i="50"/>
  <c r="W1024" i="50"/>
  <c r="W1942" i="50"/>
  <c r="V1943" i="50"/>
  <c r="W1943" i="50"/>
  <c r="BZ1424" i="50"/>
  <c r="BZ1429" i="50"/>
  <c r="AC1429" i="50"/>
  <c r="AC1425" i="50"/>
  <c r="AC1428" i="50"/>
  <c r="AG262" i="58"/>
  <c r="G193" i="38"/>
  <c r="B29" i="57"/>
  <c r="E104" i="61"/>
  <c r="AY104" i="61"/>
  <c r="X104" i="61"/>
  <c r="AU104" i="61"/>
  <c r="AA104" i="61"/>
  <c r="AC104" i="61"/>
  <c r="V917" i="50"/>
  <c r="W917" i="50"/>
  <c r="W916" i="50"/>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BZ1428" i="50"/>
  <c r="AR1638" i="50"/>
  <c r="AC1426" i="50"/>
  <c r="AS1422" i="50"/>
  <c r="AT1422" i="50"/>
  <c r="BZ862" i="50"/>
  <c r="BZ863" i="50"/>
  <c r="AH1152" i="50"/>
  <c r="AP1152" i="50"/>
  <c r="BZ1881" i="50"/>
  <c r="BF90" i="58"/>
  <c r="N90" i="58"/>
  <c r="BH90" i="58"/>
  <c r="AC591" i="50"/>
  <c r="AY591" i="50"/>
  <c r="K481" i="50"/>
  <c r="AV481" i="50"/>
  <c r="BZ1696" i="50"/>
  <c r="BZ1698" i="50"/>
  <c r="BZ1695" i="50"/>
  <c r="V323" i="50"/>
  <c r="W323" i="50"/>
  <c r="W322" i="50"/>
  <c r="W1645" i="50"/>
  <c r="V1646" i="50"/>
  <c r="W1646" i="50"/>
  <c r="W296" i="58"/>
  <c r="M288" i="58"/>
  <c r="BZ634" i="50"/>
  <c r="Y646" i="50"/>
  <c r="BD587" i="50"/>
  <c r="BC588" i="50"/>
  <c r="R584" i="50"/>
  <c r="BW575" i="50"/>
  <c r="Q584" i="50"/>
  <c r="AC1851" i="50"/>
  <c r="AC1854" i="50"/>
  <c r="AC1214" i="50"/>
  <c r="BZ2053" i="50"/>
  <c r="BZ2045" i="50"/>
  <c r="Y1484" i="50"/>
  <c r="Y1481" i="50"/>
  <c r="AC1471" i="50"/>
  <c r="AF67" i="58"/>
  <c r="AG67" i="58"/>
  <c r="AE67" i="58"/>
  <c r="AU58" i="58"/>
  <c r="AA70" i="58"/>
  <c r="I70" i="58"/>
  <c r="AK70" i="58"/>
  <c r="M70" i="58"/>
  <c r="AY1587" i="50"/>
  <c r="BJ326" i="58"/>
  <c r="I326" i="58"/>
  <c r="AA326" i="58"/>
  <c r="W700" i="50"/>
  <c r="V701" i="50"/>
  <c r="W701" i="50"/>
  <c r="AK359" i="58"/>
  <c r="I359" i="58"/>
  <c r="G223" i="38"/>
  <c r="G280" i="52"/>
  <c r="C603" i="52"/>
  <c r="O555" i="52"/>
  <c r="Q555" i="52"/>
  <c r="X524" i="52"/>
  <c r="N524" i="52"/>
  <c r="G130" i="62"/>
  <c r="H2152" i="50"/>
  <c r="H130" i="62"/>
  <c r="G75" i="62"/>
  <c r="H2097" i="50"/>
  <c r="V83" i="38"/>
  <c r="V144" i="38"/>
  <c r="V82" i="38"/>
  <c r="V111" i="38"/>
  <c r="V125" i="38"/>
  <c r="V118" i="38"/>
  <c r="V96" i="38"/>
  <c r="V90" i="38"/>
  <c r="W215" i="50"/>
  <c r="W214" i="50"/>
  <c r="W296" i="50"/>
  <c r="W1726" i="50"/>
  <c r="W1078" i="50"/>
  <c r="W1916" i="50"/>
  <c r="W1133" i="50"/>
  <c r="X613" i="52"/>
  <c r="N613" i="52"/>
  <c r="C143" i="50"/>
  <c r="BA7" i="61"/>
  <c r="L7" i="61"/>
  <c r="AV76" i="50"/>
  <c r="AQ76" i="50"/>
  <c r="V1457" i="50"/>
  <c r="W1457" i="50"/>
  <c r="W1456" i="50"/>
  <c r="V114" i="38"/>
  <c r="V117" i="38"/>
  <c r="V100" i="38"/>
  <c r="C442" i="52"/>
  <c r="V71" i="38"/>
  <c r="V109" i="38"/>
  <c r="V113" i="38"/>
  <c r="V138" i="38"/>
  <c r="V81" i="38"/>
  <c r="Q394" i="52"/>
  <c r="BJ359" i="58"/>
  <c r="Y644" i="50"/>
  <c r="Y642" i="50"/>
  <c r="R746" i="50"/>
  <c r="BW737" i="50"/>
  <c r="K292" i="58"/>
  <c r="M292" i="58"/>
  <c r="W727" i="50"/>
  <c r="V1862" i="50"/>
  <c r="W1862" i="50"/>
  <c r="V1511" i="50"/>
  <c r="W1511" i="50"/>
  <c r="W457" i="50"/>
  <c r="BZ1669" i="50"/>
  <c r="W1483" i="50"/>
  <c r="AC2045" i="50"/>
  <c r="W1807" i="50"/>
  <c r="W2050" i="50"/>
  <c r="W1780" i="50"/>
  <c r="Q575" i="50"/>
  <c r="AC634" i="50"/>
  <c r="AE288" i="58"/>
  <c r="R585" i="50"/>
  <c r="BX575" i="50"/>
  <c r="AK326" i="58"/>
  <c r="M326" i="58"/>
  <c r="W970" i="50"/>
  <c r="W1241" i="50"/>
  <c r="BZ231" i="50"/>
  <c r="W809" i="50"/>
  <c r="AY1156" i="50"/>
  <c r="AC1156" i="50"/>
  <c r="AY507" i="50"/>
  <c r="BC209" i="50"/>
  <c r="N197" i="50"/>
  <c r="BT197" i="50"/>
  <c r="BC211" i="50"/>
  <c r="BC210" i="50"/>
  <c r="BE210" i="50"/>
  <c r="BE211" i="50"/>
  <c r="BE209" i="50"/>
  <c r="BD210" i="50"/>
  <c r="Q206" i="50"/>
  <c r="R207" i="50"/>
  <c r="BX197" i="50"/>
  <c r="BD211" i="50"/>
  <c r="R206" i="50"/>
  <c r="BW197" i="50"/>
  <c r="Q207" i="50"/>
  <c r="Y1482" i="50"/>
  <c r="AK153" i="50"/>
  <c r="BC157" i="50"/>
  <c r="R152" i="50"/>
  <c r="BW143" i="50"/>
  <c r="R153" i="50"/>
  <c r="BX143" i="50"/>
  <c r="Q143" i="50"/>
  <c r="N144" i="50"/>
  <c r="BU143" i="50"/>
  <c r="Q146" i="50"/>
  <c r="BC156" i="50"/>
  <c r="AK155" i="50"/>
  <c r="BD156" i="50"/>
  <c r="BC155" i="50"/>
  <c r="Q144" i="50"/>
  <c r="BD157" i="50"/>
  <c r="N143" i="50"/>
  <c r="BT143" i="50"/>
  <c r="Q152" i="50"/>
  <c r="V1187" i="50"/>
  <c r="W1187" i="50"/>
  <c r="W1186" i="50"/>
  <c r="W2023" i="50"/>
  <c r="V2024" i="50"/>
  <c r="W2024" i="50"/>
  <c r="BZ1668" i="50"/>
  <c r="AY1668" i="50"/>
  <c r="Y29" i="28"/>
  <c r="Y26" i="28"/>
  <c r="Y27" i="28"/>
  <c r="Y32" i="28"/>
  <c r="Y33" i="28"/>
  <c r="Y34" i="28"/>
  <c r="Y35" i="28"/>
  <c r="Y36" i="28"/>
  <c r="Y37" i="28"/>
  <c r="Y38" i="28"/>
  <c r="Y39" i="28"/>
  <c r="Y40" i="28"/>
  <c r="Y41" i="28"/>
  <c r="Y42" i="28"/>
  <c r="Y43" i="28"/>
  <c r="Y44" i="28"/>
  <c r="Y45" i="28"/>
  <c r="Y46" i="28"/>
  <c r="Y47" i="28"/>
  <c r="Y52" i="28"/>
  <c r="Q1926" i="50"/>
  <c r="BE1938" i="50"/>
  <c r="BC1937" i="50"/>
  <c r="N1925" i="50"/>
  <c r="BT1925" i="50"/>
  <c r="Q1934" i="50"/>
  <c r="BE1939" i="50"/>
  <c r="BC1939" i="50"/>
  <c r="R1934" i="50"/>
  <c r="BW1925" i="50"/>
  <c r="BE1937" i="50"/>
  <c r="Q1928" i="50"/>
  <c r="Q1925" i="50"/>
  <c r="R1935" i="50"/>
  <c r="BX1925" i="50"/>
  <c r="L273" i="58"/>
  <c r="BF250" i="58"/>
  <c r="L267" i="58"/>
  <c r="BB250" i="58"/>
  <c r="AP259" i="58"/>
  <c r="AO259" i="58"/>
  <c r="L272" i="58"/>
  <c r="W1835" i="50"/>
  <c r="W808" i="50"/>
  <c r="W1267" i="50"/>
  <c r="V1268" i="50"/>
  <c r="W1268" i="50"/>
  <c r="Q1682" i="50"/>
  <c r="BD1694" i="50"/>
  <c r="N1682" i="50"/>
  <c r="BT1682" i="50"/>
  <c r="BE1696" i="50"/>
  <c r="BE1695" i="50"/>
  <c r="AK1694" i="50"/>
  <c r="AK1692" i="50"/>
  <c r="R1692" i="50"/>
  <c r="BX1682" i="50"/>
  <c r="BD1695" i="50"/>
  <c r="Q1691" i="50"/>
  <c r="O421" i="52"/>
  <c r="Q421" i="52"/>
  <c r="C469" i="52"/>
  <c r="B375" i="52"/>
  <c r="B423" i="52"/>
  <c r="B471" i="52"/>
  <c r="B519" i="52"/>
  <c r="B567" i="52"/>
  <c r="B615" i="52"/>
  <c r="B663" i="52"/>
  <c r="B422" i="52"/>
  <c r="B470" i="52"/>
  <c r="B518" i="52"/>
  <c r="B566" i="52"/>
  <c r="B614" i="52"/>
  <c r="B662" i="52"/>
  <c r="Q393" i="52"/>
  <c r="B58" i="57"/>
  <c r="F280" i="52"/>
  <c r="G222" i="38"/>
  <c r="AL241" i="46"/>
  <c r="AL244" i="46"/>
  <c r="AL246" i="46"/>
  <c r="AL235" i="46"/>
  <c r="AL236" i="46"/>
  <c r="V139" i="38"/>
  <c r="V108" i="38"/>
  <c r="AV238" i="50"/>
  <c r="K238" i="50"/>
  <c r="G189" i="38"/>
  <c r="B25" i="57"/>
  <c r="Q360" i="52"/>
  <c r="E275" i="52"/>
  <c r="K400" i="50"/>
  <c r="AV400" i="50"/>
  <c r="K1210" i="50"/>
  <c r="AV1210" i="50"/>
  <c r="BZ1675" i="50"/>
  <c r="AC2046" i="50"/>
  <c r="H2107" i="50"/>
  <c r="H85" i="62"/>
  <c r="H2136" i="50"/>
  <c r="H114" i="62"/>
  <c r="AK585" i="50"/>
  <c r="BZ1673" i="50"/>
  <c r="Y641" i="50"/>
  <c r="N1467" i="50"/>
  <c r="BU1466" i="50"/>
  <c r="W511" i="50"/>
  <c r="BZ1476" i="50"/>
  <c r="W565" i="50"/>
  <c r="AY1214" i="50"/>
  <c r="BC1696" i="50"/>
  <c r="BJ194" i="58"/>
  <c r="I194" i="58"/>
  <c r="W187" i="50"/>
  <c r="BC1938" i="50"/>
  <c r="BD1696" i="50"/>
  <c r="AC67" i="58"/>
  <c r="Y1478" i="50"/>
  <c r="K62" i="50"/>
  <c r="T80" i="50"/>
  <c r="T63" i="50"/>
  <c r="T74" i="50"/>
  <c r="T75" i="50"/>
  <c r="T78" i="50"/>
  <c r="AP131" i="58"/>
  <c r="L145" i="58"/>
  <c r="BF122" i="58"/>
  <c r="AO131" i="58"/>
  <c r="L144" i="58"/>
  <c r="L139" i="58"/>
  <c r="BB122" i="58"/>
  <c r="W646" i="50"/>
  <c r="AO291" i="58"/>
  <c r="L298" i="58"/>
  <c r="BA282" i="58"/>
  <c r="M99" i="58"/>
  <c r="BJ99" i="58"/>
  <c r="I99" i="58"/>
  <c r="AA99" i="58"/>
  <c r="AC164" i="58"/>
  <c r="AD164" i="58"/>
  <c r="AE164" i="58"/>
  <c r="AV154" i="58"/>
  <c r="L176" i="58"/>
  <c r="L171" i="58"/>
  <c r="BB154" i="58"/>
  <c r="AO163" i="58"/>
  <c r="AA167" i="58"/>
  <c r="AK167" i="58"/>
  <c r="I167" i="58"/>
  <c r="R1469" i="50"/>
  <c r="BV1466" i="50"/>
  <c r="Q1476" i="50"/>
  <c r="Q1475" i="50"/>
  <c r="BD1479" i="50"/>
  <c r="AK1478" i="50"/>
  <c r="BE1479" i="50"/>
  <c r="Q1469" i="50"/>
  <c r="R1475" i="50"/>
  <c r="BW1466" i="50"/>
  <c r="BE1480" i="50"/>
  <c r="Q1466" i="50"/>
  <c r="N1466" i="50"/>
  <c r="BT1466" i="50"/>
  <c r="BD1480" i="50"/>
  <c r="AK1476" i="50"/>
  <c r="BC1479" i="50"/>
  <c r="BE1478" i="50"/>
  <c r="AC1314" i="50"/>
  <c r="AC1311" i="50"/>
  <c r="Y452" i="50"/>
  <c r="Y453" i="50"/>
  <c r="Y456" i="50"/>
  <c r="BZ445" i="50"/>
  <c r="Y458" i="50"/>
  <c r="Y455" i="50"/>
  <c r="R443" i="50"/>
  <c r="BV440" i="50"/>
  <c r="N440" i="50"/>
  <c r="BT440" i="50"/>
  <c r="N441" i="50"/>
  <c r="BU440" i="50"/>
  <c r="R449" i="50"/>
  <c r="BW440" i="50"/>
  <c r="M1665" i="50"/>
  <c r="AR1665" i="50"/>
  <c r="Q2036" i="50"/>
  <c r="R2043" i="50"/>
  <c r="BX2033" i="50"/>
  <c r="BE2046" i="50"/>
  <c r="R2036" i="50"/>
  <c r="BV2033" i="50"/>
  <c r="BC2046" i="50"/>
  <c r="Q2042" i="50"/>
  <c r="AK2045" i="50"/>
  <c r="BD2047" i="50"/>
  <c r="BC2045" i="50"/>
  <c r="N2033" i="50"/>
  <c r="BT2033" i="50"/>
  <c r="Q2043" i="50"/>
  <c r="W349" i="50"/>
  <c r="V350" i="50"/>
  <c r="W350" i="50"/>
  <c r="AY808" i="50"/>
  <c r="V1538" i="50"/>
  <c r="W1538" i="50"/>
  <c r="W1537" i="50"/>
  <c r="W647" i="50"/>
  <c r="W1754" i="50"/>
  <c r="O581" i="52"/>
  <c r="Q581" i="52"/>
  <c r="D629" i="52"/>
  <c r="O521" i="52"/>
  <c r="Q521" i="52"/>
  <c r="C569" i="52"/>
  <c r="Y754" i="50"/>
  <c r="Y751" i="50"/>
  <c r="M224" i="58"/>
  <c r="AE224" i="58"/>
  <c r="V99" i="38"/>
  <c r="V143" i="38"/>
  <c r="V92" i="38"/>
  <c r="V89" i="38"/>
  <c r="V132" i="38"/>
  <c r="V87" i="38"/>
  <c r="V76" i="38"/>
  <c r="V95" i="38"/>
  <c r="V141" i="38"/>
  <c r="V72" i="38"/>
  <c r="O478" i="52"/>
  <c r="Q478" i="52"/>
  <c r="N629" i="50"/>
  <c r="BT629" i="50"/>
  <c r="R632" i="50"/>
  <c r="BV629" i="50"/>
  <c r="O526" i="52"/>
  <c r="Q526" i="52"/>
  <c r="AE352" i="58"/>
  <c r="BZ1671" i="50"/>
  <c r="W1591" i="50"/>
  <c r="W1564" i="50"/>
  <c r="AA359" i="58"/>
  <c r="Y1476" i="50"/>
  <c r="BJ70" i="58"/>
  <c r="Y639" i="50"/>
  <c r="M639" i="50"/>
  <c r="R200" i="50"/>
  <c r="BV197" i="50"/>
  <c r="BD155" i="50"/>
  <c r="BZ2050" i="50"/>
  <c r="Q200" i="50"/>
  <c r="BZ2046" i="50"/>
  <c r="Y1480" i="50"/>
  <c r="Q638" i="50"/>
  <c r="BC641" i="50"/>
  <c r="BC642" i="50"/>
  <c r="N630" i="50"/>
  <c r="BU629" i="50"/>
  <c r="R639" i="50"/>
  <c r="BX629" i="50"/>
  <c r="AK641" i="50"/>
  <c r="Q639" i="50"/>
  <c r="BE1694" i="50"/>
  <c r="BC373" i="50"/>
  <c r="Q362" i="50"/>
  <c r="AK369" i="50"/>
  <c r="BC372" i="50"/>
  <c r="N359" i="50"/>
  <c r="BT359" i="50"/>
  <c r="BD372" i="50"/>
  <c r="R368" i="50"/>
  <c r="BW359" i="50"/>
  <c r="R362" i="50"/>
  <c r="BV359" i="50"/>
  <c r="N360" i="50"/>
  <c r="BU359" i="50"/>
  <c r="BC371" i="50"/>
  <c r="BD373" i="50"/>
  <c r="BE372" i="50"/>
  <c r="Q360" i="50"/>
  <c r="AK371" i="50"/>
  <c r="Q368" i="50"/>
  <c r="BD371" i="50"/>
  <c r="R1685" i="50"/>
  <c r="BV1682" i="50"/>
  <c r="R146" i="50"/>
  <c r="BV143" i="50"/>
  <c r="Y1483" i="50"/>
  <c r="Y506" i="50"/>
  <c r="Y511" i="50"/>
  <c r="Y508" i="50"/>
  <c r="Y504" i="50"/>
  <c r="AR504" i="50"/>
  <c r="BH494" i="50"/>
  <c r="R497" i="50"/>
  <c r="BV494" i="50"/>
  <c r="Y510" i="50"/>
  <c r="Y512" i="50"/>
  <c r="BZ499" i="50"/>
  <c r="N495" i="50"/>
  <c r="BU494" i="50"/>
  <c r="R504" i="50"/>
  <c r="BX494" i="50"/>
  <c r="L362" i="58"/>
  <c r="BA346" i="58"/>
  <c r="L363" i="58"/>
  <c r="BB346" i="58"/>
  <c r="L369" i="58"/>
  <c r="AP355" i="58"/>
  <c r="AO355" i="58"/>
  <c r="BD967" i="50"/>
  <c r="BC967" i="50"/>
  <c r="Q963" i="50"/>
  <c r="R962" i="50"/>
  <c r="BW953" i="50"/>
  <c r="Q953" i="50"/>
  <c r="BE967" i="50"/>
  <c r="BC966" i="50"/>
  <c r="BD965" i="50"/>
  <c r="BE965" i="50"/>
  <c r="AK965" i="50"/>
  <c r="W592" i="50"/>
  <c r="V593" i="50"/>
  <c r="W593" i="50"/>
  <c r="W1240" i="50"/>
  <c r="AK801" i="50"/>
  <c r="R800" i="50"/>
  <c r="BW791" i="50"/>
  <c r="N791" i="50"/>
  <c r="BT791" i="50"/>
  <c r="R801" i="50"/>
  <c r="BX791" i="50"/>
  <c r="Q794" i="50"/>
  <c r="BJ245" i="58"/>
  <c r="BJ247" i="58"/>
  <c r="BJ243" i="58"/>
  <c r="BJ230" i="58"/>
  <c r="AL283" i="46"/>
  <c r="AL284" i="46"/>
  <c r="AL298" i="46"/>
  <c r="AL299" i="46"/>
  <c r="AL282" i="46"/>
  <c r="W1429" i="50"/>
  <c r="V1430" i="50"/>
  <c r="W1430" i="50"/>
  <c r="C560" i="52"/>
  <c r="O512" i="52"/>
  <c r="Q512" i="52"/>
  <c r="O527" i="52"/>
  <c r="Q527" i="52"/>
  <c r="D575" i="52"/>
  <c r="D623" i="52"/>
  <c r="D671" i="52"/>
  <c r="O671" i="52"/>
  <c r="F282" i="52"/>
  <c r="F281" i="52"/>
  <c r="B47" i="57"/>
  <c r="G286" i="52"/>
  <c r="O426" i="52"/>
  <c r="Q426" i="52"/>
  <c r="C474" i="52"/>
  <c r="O430" i="52"/>
  <c r="Q430" i="52"/>
  <c r="E276" i="52"/>
  <c r="G192" i="38"/>
  <c r="C419" i="52"/>
  <c r="O371" i="52"/>
  <c r="K1724" i="50"/>
  <c r="M1724" i="50"/>
  <c r="AV1724" i="50"/>
  <c r="O381" i="52"/>
  <c r="C429" i="52"/>
  <c r="C477" i="52"/>
  <c r="C525" i="52"/>
  <c r="AA260" i="58"/>
  <c r="BD454" i="50"/>
  <c r="AK452" i="50"/>
  <c r="BC452" i="50"/>
  <c r="Q443" i="50"/>
  <c r="BD453" i="50"/>
  <c r="N818" i="50"/>
  <c r="BT818" i="50"/>
  <c r="AN1208" i="50"/>
  <c r="AG1208" i="50"/>
  <c r="Y1532" i="50"/>
  <c r="BE1532" i="50"/>
  <c r="N1520" i="50"/>
  <c r="BT1520" i="50"/>
  <c r="BC1532" i="50"/>
  <c r="BJ355" i="58"/>
  <c r="BZ715" i="50"/>
  <c r="Y725" i="50"/>
  <c r="Y722" i="50"/>
  <c r="N710" i="50"/>
  <c r="BT710" i="50"/>
  <c r="Y728" i="50"/>
  <c r="R503" i="50"/>
  <c r="BW494" i="50"/>
  <c r="N1602" i="50"/>
  <c r="BU1601" i="50"/>
  <c r="Y1538" i="50"/>
  <c r="AK720" i="50"/>
  <c r="Q713" i="50"/>
  <c r="Q719" i="50"/>
  <c r="I164" i="58"/>
  <c r="R1982" i="50"/>
  <c r="BV1979" i="50"/>
  <c r="N1979" i="50"/>
  <c r="BT1979" i="50"/>
  <c r="Q1523" i="50"/>
  <c r="Y1078" i="50"/>
  <c r="BZ796" i="50"/>
  <c r="Y809" i="50"/>
  <c r="R1314" i="50"/>
  <c r="BX1304" i="50"/>
  <c r="G211" i="38"/>
  <c r="H211" i="38"/>
  <c r="N467" i="52"/>
  <c r="K2074" i="50"/>
  <c r="AV2074" i="50"/>
  <c r="K454" i="50"/>
  <c r="AV454" i="50"/>
  <c r="G90" i="62"/>
  <c r="H2112" i="50"/>
  <c r="H90" i="62"/>
  <c r="B429" i="52"/>
  <c r="B477" i="52"/>
  <c r="B525" i="52"/>
  <c r="B573" i="52"/>
  <c r="B621" i="52"/>
  <c r="B669" i="52"/>
  <c r="B382" i="52"/>
  <c r="B430" i="52"/>
  <c r="B478" i="52"/>
  <c r="B526" i="52"/>
  <c r="B574" i="52"/>
  <c r="B622" i="52"/>
  <c r="B670" i="52"/>
  <c r="Q440" i="50"/>
  <c r="BC453" i="50"/>
  <c r="BD452" i="50"/>
  <c r="BC454" i="50"/>
  <c r="BE452" i="50"/>
  <c r="Q1908" i="50"/>
  <c r="AK1910" i="50"/>
  <c r="BC1911" i="50"/>
  <c r="Q1521" i="50"/>
  <c r="Y213" i="50"/>
  <c r="BZ1525" i="50"/>
  <c r="BE1533" i="50"/>
  <c r="BD1533" i="50"/>
  <c r="BZ202" i="50"/>
  <c r="BZ207" i="50"/>
  <c r="N494" i="50"/>
  <c r="BT494" i="50"/>
  <c r="R1530" i="50"/>
  <c r="BX1520" i="50"/>
  <c r="BC724" i="50"/>
  <c r="BD724" i="50"/>
  <c r="N1061" i="50"/>
  <c r="BT1061" i="50"/>
  <c r="Y1994" i="50"/>
  <c r="AB99" i="61"/>
  <c r="AV99" i="61"/>
  <c r="V99" i="61"/>
  <c r="AD99" i="61"/>
  <c r="AC99" i="61"/>
  <c r="AX99" i="61"/>
  <c r="AW99" i="61"/>
  <c r="W99" i="61"/>
  <c r="R99" i="61"/>
  <c r="E99" i="61"/>
  <c r="Z99" i="61"/>
  <c r="G185" i="38"/>
  <c r="Q356" i="52"/>
  <c r="K428" i="50"/>
  <c r="AV428" i="50"/>
  <c r="K697" i="50"/>
  <c r="AV697" i="50"/>
  <c r="K751" i="50"/>
  <c r="AV751" i="50"/>
  <c r="N648" i="52"/>
  <c r="X648" i="52"/>
  <c r="X625" i="52"/>
  <c r="N625" i="52"/>
  <c r="X557" i="52"/>
  <c r="N557" i="52"/>
  <c r="O438" i="52"/>
  <c r="Q438" i="52"/>
  <c r="C486" i="52"/>
  <c r="B357" i="52"/>
  <c r="B358" i="52"/>
  <c r="B403" i="52"/>
  <c r="B451" i="52"/>
  <c r="B499" i="52"/>
  <c r="B547" i="52"/>
  <c r="B595" i="52"/>
  <c r="B643" i="52"/>
  <c r="B356" i="52"/>
  <c r="B404" i="52"/>
  <c r="B452" i="52"/>
  <c r="B500" i="52"/>
  <c r="B548" i="52"/>
  <c r="B596" i="52"/>
  <c r="B644" i="52"/>
  <c r="BA97" i="61"/>
  <c r="BA98" i="61"/>
  <c r="G179" i="38"/>
  <c r="H194" i="38"/>
  <c r="H179" i="38"/>
  <c r="I179" i="38"/>
  <c r="J179" i="38"/>
  <c r="E162" i="57"/>
  <c r="E142" i="57"/>
  <c r="P193" i="57"/>
  <c r="E186" i="57"/>
  <c r="E192" i="57"/>
  <c r="P164" i="57"/>
  <c r="P167" i="57"/>
  <c r="E166" i="57"/>
  <c r="C43" i="52"/>
  <c r="E140" i="57"/>
  <c r="E145" i="57"/>
  <c r="E143" i="57"/>
  <c r="E151" i="57"/>
  <c r="E146" i="57"/>
  <c r="P144" i="57"/>
  <c r="P142" i="57"/>
  <c r="A263" i="52"/>
  <c r="E193" i="57"/>
  <c r="P189" i="57"/>
  <c r="P170" i="57"/>
  <c r="E194" i="57"/>
  <c r="P169" i="57"/>
  <c r="E147" i="57"/>
  <c r="P191" i="57"/>
  <c r="P182" i="57"/>
  <c r="E190" i="57"/>
  <c r="P150" i="57"/>
  <c r="P165" i="57"/>
  <c r="E164" i="57"/>
  <c r="E185" i="57"/>
  <c r="P187" i="57"/>
  <c r="P147" i="57"/>
  <c r="P194" i="57"/>
  <c r="E189" i="57"/>
  <c r="E169" i="57"/>
  <c r="P185" i="57"/>
  <c r="P181" i="57"/>
  <c r="P148" i="57"/>
  <c r="E181" i="57"/>
  <c r="P163" i="57"/>
  <c r="E167" i="57"/>
  <c r="P151" i="57"/>
  <c r="P190" i="57"/>
  <c r="E182" i="57"/>
  <c r="E150" i="57"/>
  <c r="P183" i="57"/>
  <c r="E141" i="57"/>
  <c r="E188" i="57"/>
  <c r="E170" i="57"/>
  <c r="E165" i="57"/>
  <c r="P149" i="57"/>
  <c r="P186" i="57"/>
  <c r="P141" i="57"/>
  <c r="P188" i="57"/>
  <c r="E148" i="57"/>
  <c r="E168" i="57"/>
  <c r="P162" i="57"/>
  <c r="P143" i="57"/>
  <c r="P145" i="57"/>
  <c r="P140" i="57"/>
  <c r="BA100" i="61"/>
  <c r="BA101" i="61"/>
  <c r="AG595" i="52"/>
  <c r="P146" i="57"/>
  <c r="P192" i="57"/>
  <c r="N675" i="52"/>
  <c r="X675" i="52"/>
  <c r="N646" i="52"/>
  <c r="X646" i="52"/>
  <c r="N537" i="52"/>
  <c r="X537" i="52"/>
  <c r="V121" i="38"/>
  <c r="V85" i="38"/>
  <c r="V112" i="38"/>
  <c r="V94" i="38"/>
  <c r="V140" i="38"/>
  <c r="V103" i="38"/>
  <c r="V78" i="38"/>
  <c r="V126" i="38"/>
  <c r="V74" i="38"/>
  <c r="V136" i="38"/>
  <c r="V107" i="38"/>
  <c r="V97" i="38"/>
  <c r="V86" i="38"/>
  <c r="X611" i="52"/>
  <c r="N611" i="52"/>
  <c r="X521" i="52"/>
  <c r="N521" i="52"/>
  <c r="N471" i="52"/>
  <c r="X471" i="52"/>
  <c r="H2148" i="50"/>
  <c r="H126" i="62"/>
  <c r="G126" i="62"/>
  <c r="X507" i="52"/>
  <c r="N507" i="52"/>
  <c r="E183" i="57"/>
  <c r="C418" i="52"/>
  <c r="O370" i="52"/>
  <c r="E163" i="57"/>
  <c r="P184" i="57"/>
  <c r="N644" i="52"/>
  <c r="X644" i="52"/>
  <c r="X633" i="52"/>
  <c r="N633" i="52"/>
  <c r="N473" i="52"/>
  <c r="X473" i="52"/>
  <c r="X409" i="52"/>
  <c r="N409" i="52"/>
  <c r="B53" i="57"/>
  <c r="G217" i="38"/>
  <c r="H217" i="38"/>
  <c r="E296" i="52"/>
  <c r="Q388" i="52"/>
  <c r="P166" i="57"/>
  <c r="X30" i="38"/>
  <c r="X27" i="38"/>
  <c r="N421" i="52"/>
  <c r="H488" i="52"/>
  <c r="N488" i="52"/>
  <c r="H457" i="52"/>
  <c r="N457" i="52"/>
  <c r="H487" i="52"/>
  <c r="N487" i="52"/>
  <c r="K536" i="50"/>
  <c r="AV536" i="50"/>
  <c r="W295" i="50"/>
  <c r="AV725" i="50"/>
  <c r="W1727" i="50"/>
  <c r="AV805" i="50"/>
  <c r="AV1048" i="50"/>
  <c r="AJ456" i="52"/>
  <c r="V1046" i="50"/>
  <c r="V1047" i="50"/>
  <c r="V1048" i="50"/>
  <c r="V1049" i="50"/>
  <c r="V1050" i="50"/>
  <c r="V1051" i="50"/>
  <c r="V1054" i="50"/>
  <c r="O429" i="52"/>
  <c r="Q429" i="52"/>
  <c r="AC510" i="50"/>
  <c r="AY510" i="50"/>
  <c r="AY458" i="50"/>
  <c r="AC458" i="50"/>
  <c r="AY641" i="50"/>
  <c r="I1156" i="50"/>
  <c r="AS1156" i="50"/>
  <c r="AT1156" i="50"/>
  <c r="AR1156" i="50"/>
  <c r="T7" i="61"/>
  <c r="Q7" i="61"/>
  <c r="H7" i="61"/>
  <c r="S7" i="61"/>
  <c r="C651" i="52"/>
  <c r="O651" i="52"/>
  <c r="Q651" i="52"/>
  <c r="O603" i="52"/>
  <c r="Q603" i="52"/>
  <c r="AE326" i="58"/>
  <c r="AX314" i="58"/>
  <c r="AF326" i="58"/>
  <c r="AG326" i="58"/>
  <c r="BZ1481" i="50"/>
  <c r="AY1481" i="50"/>
  <c r="AR1214" i="50"/>
  <c r="AO1214" i="50"/>
  <c r="AQ1214" i="50"/>
  <c r="I1214" i="50"/>
  <c r="AY646" i="50"/>
  <c r="BZ1891" i="50"/>
  <c r="BZ1884" i="50"/>
  <c r="BZ1887" i="50"/>
  <c r="BZ1883" i="50"/>
  <c r="BZ1888" i="50"/>
  <c r="BZ1889" i="50"/>
  <c r="BZ1886" i="50"/>
  <c r="BH1628" i="50"/>
  <c r="H197" i="38"/>
  <c r="AJ1425" i="50"/>
  <c r="AR1425" i="50"/>
  <c r="AF1425" i="50"/>
  <c r="AO1425" i="50"/>
  <c r="AG1425" i="50"/>
  <c r="AN1425" i="50"/>
  <c r="AO1106" i="50"/>
  <c r="AQ1106" i="50"/>
  <c r="I1106" i="50"/>
  <c r="AR1106" i="50"/>
  <c r="BS1088" i="50"/>
  <c r="AS1885" i="50"/>
  <c r="AT1885" i="50"/>
  <c r="I1885" i="50"/>
  <c r="AR1885" i="50"/>
  <c r="BN1871" i="50"/>
  <c r="AR346" i="50"/>
  <c r="I346" i="50"/>
  <c r="AS346" i="50"/>
  <c r="AT346" i="50"/>
  <c r="AS940" i="50"/>
  <c r="AT940" i="50"/>
  <c r="I940" i="50"/>
  <c r="AR940" i="50"/>
  <c r="BZ1885" i="50"/>
  <c r="BH467" i="50"/>
  <c r="AR484" i="50"/>
  <c r="I484" i="50"/>
  <c r="AO484" i="50"/>
  <c r="AQ484" i="50"/>
  <c r="AG183" i="50"/>
  <c r="AO183" i="50"/>
  <c r="AN183" i="50"/>
  <c r="AJ183" i="50"/>
  <c r="AF183" i="50"/>
  <c r="AR183" i="50"/>
  <c r="AO917" i="50"/>
  <c r="AQ917" i="50"/>
  <c r="AW917" i="50"/>
  <c r="AR917" i="50"/>
  <c r="BS899" i="50"/>
  <c r="I917" i="50"/>
  <c r="O559" i="52"/>
  <c r="Q559" i="52"/>
  <c r="C607" i="52"/>
  <c r="O462" i="52"/>
  <c r="Q462" i="52"/>
  <c r="C510" i="52"/>
  <c r="BL224" i="50"/>
  <c r="BS143" i="50"/>
  <c r="AZ161" i="50"/>
  <c r="M161" i="50"/>
  <c r="AZ160" i="50"/>
  <c r="M160" i="50"/>
  <c r="AJ1806" i="50"/>
  <c r="AN1806" i="50"/>
  <c r="AO1806" i="50"/>
  <c r="AR1806" i="50"/>
  <c r="BP1790" i="50"/>
  <c r="AG1806" i="50"/>
  <c r="AF1806" i="50"/>
  <c r="AJ993" i="50"/>
  <c r="AF993" i="50"/>
  <c r="AN993" i="50"/>
  <c r="AR993" i="50"/>
  <c r="AG993" i="50"/>
  <c r="AO993" i="50"/>
  <c r="AS1399" i="50"/>
  <c r="AT1399" i="50"/>
  <c r="I1399" i="50"/>
  <c r="AR1399" i="50"/>
  <c r="I1400" i="50"/>
  <c r="AR1400" i="50"/>
  <c r="AS1400" i="50"/>
  <c r="AT1400" i="50"/>
  <c r="AV836" i="50"/>
  <c r="K836" i="50"/>
  <c r="AW836" i="50"/>
  <c r="I997" i="50"/>
  <c r="AO997" i="50"/>
  <c r="AQ997" i="50"/>
  <c r="AS997" i="50"/>
  <c r="AT997" i="50"/>
  <c r="AR997" i="50"/>
  <c r="AG992" i="50"/>
  <c r="AI992" i="50"/>
  <c r="I992" i="50"/>
  <c r="AN992" i="50"/>
  <c r="AO992" i="50"/>
  <c r="AF992" i="50"/>
  <c r="AR992" i="50"/>
  <c r="BJ980" i="50"/>
  <c r="AP996" i="50"/>
  <c r="AQ996" i="50"/>
  <c r="I996" i="50"/>
  <c r="BQ980" i="50"/>
  <c r="AX996" i="50"/>
  <c r="AX861" i="50"/>
  <c r="BI845" i="50"/>
  <c r="AP855" i="50"/>
  <c r="AX857" i="50"/>
  <c r="AW161" i="50"/>
  <c r="I755" i="50"/>
  <c r="AO755" i="50"/>
  <c r="AQ755" i="50"/>
  <c r="AR755" i="50"/>
  <c r="BS737" i="50"/>
  <c r="AR777" i="50"/>
  <c r="AN777" i="50"/>
  <c r="AF777" i="50"/>
  <c r="AG777" i="50"/>
  <c r="AJ777" i="50"/>
  <c r="AO777" i="50"/>
  <c r="I774" i="50"/>
  <c r="AJ774" i="50"/>
  <c r="AP774" i="50"/>
  <c r="I782" i="50"/>
  <c r="AO782" i="50"/>
  <c r="AQ782" i="50"/>
  <c r="AR782" i="50"/>
  <c r="BS764" i="50"/>
  <c r="AF1505" i="50"/>
  <c r="AI1505" i="50"/>
  <c r="AO1505" i="50"/>
  <c r="AN1505" i="50"/>
  <c r="AG1505" i="50"/>
  <c r="AR1505" i="50"/>
  <c r="BJ1493" i="50"/>
  <c r="AO1511" i="50"/>
  <c r="AQ1511" i="50"/>
  <c r="AW1511" i="50"/>
  <c r="AR1511" i="50"/>
  <c r="BS1493" i="50"/>
  <c r="I1511" i="50"/>
  <c r="AS1511" i="50"/>
  <c r="AT1511" i="50"/>
  <c r="BM1169" i="50"/>
  <c r="AP1182" i="50"/>
  <c r="AQ1182" i="50"/>
  <c r="I1182" i="50"/>
  <c r="AW616" i="50"/>
  <c r="BN602" i="50"/>
  <c r="AZ616" i="50"/>
  <c r="M616" i="50"/>
  <c r="BP926" i="50"/>
  <c r="AW942" i="50"/>
  <c r="AO430" i="50"/>
  <c r="AQ430" i="50"/>
  <c r="I430" i="50"/>
  <c r="AR430" i="50"/>
  <c r="K566" i="50"/>
  <c r="AW566" i="50"/>
  <c r="AS566" i="50"/>
  <c r="AT566" i="50"/>
  <c r="AV566" i="50"/>
  <c r="AZ185" i="50"/>
  <c r="AW185" i="50"/>
  <c r="BO170" i="50"/>
  <c r="AO593" i="50"/>
  <c r="AQ593" i="50"/>
  <c r="AV593" i="50"/>
  <c r="AR593" i="50"/>
  <c r="BS575" i="50"/>
  <c r="I593" i="50"/>
  <c r="BK845" i="50"/>
  <c r="AP857" i="50"/>
  <c r="AQ857" i="50"/>
  <c r="BK1439" i="50"/>
  <c r="AP1451" i="50"/>
  <c r="AQ1451" i="50"/>
  <c r="AV1239" i="50"/>
  <c r="AS1239" i="50"/>
  <c r="AT1239" i="50"/>
  <c r="K1239" i="50"/>
  <c r="M1239" i="50"/>
  <c r="AW1239" i="50"/>
  <c r="K182" i="50"/>
  <c r="M182" i="50"/>
  <c r="AV182" i="50"/>
  <c r="AW182" i="50"/>
  <c r="AS182" i="50"/>
  <c r="AT182" i="50"/>
  <c r="AV237" i="50"/>
  <c r="AW237" i="50"/>
  <c r="AS237" i="50"/>
  <c r="AT237" i="50"/>
  <c r="K237" i="50"/>
  <c r="M237" i="50"/>
  <c r="AS155" i="50"/>
  <c r="AT155" i="50"/>
  <c r="AW155" i="50"/>
  <c r="AV155" i="50"/>
  <c r="K155" i="50"/>
  <c r="BC1373" i="50"/>
  <c r="AJ1397" i="50"/>
  <c r="I1397" i="50"/>
  <c r="AC100" i="61"/>
  <c r="Z100" i="61"/>
  <c r="U100" i="61"/>
  <c r="AV100" i="61"/>
  <c r="AW100" i="61"/>
  <c r="T100" i="61"/>
  <c r="D100" i="61"/>
  <c r="X100" i="61"/>
  <c r="V100" i="61"/>
  <c r="S100" i="61"/>
  <c r="R100" i="61"/>
  <c r="AU100" i="61"/>
  <c r="Y100" i="61"/>
  <c r="AA100" i="61"/>
  <c r="W100" i="61"/>
  <c r="AD100" i="61"/>
  <c r="AX100" i="61"/>
  <c r="AE100" i="61"/>
  <c r="E100" i="61"/>
  <c r="AY100" i="61"/>
  <c r="AB100" i="61"/>
  <c r="AF100" i="61"/>
  <c r="H208" i="38"/>
  <c r="H219" i="38"/>
  <c r="H218" i="38"/>
  <c r="AY725" i="50"/>
  <c r="AC725" i="50"/>
  <c r="AP356" i="58"/>
  <c r="AP358" i="58"/>
  <c r="AP357" i="58"/>
  <c r="AY511" i="50"/>
  <c r="AC511" i="50"/>
  <c r="AY452" i="50"/>
  <c r="AC452" i="50"/>
  <c r="E65" i="50"/>
  <c r="AC67" i="50"/>
  <c r="Y72" i="50"/>
  <c r="AR72" i="50"/>
  <c r="BH62" i="50"/>
  <c r="BZ67" i="50"/>
  <c r="AO261" i="58"/>
  <c r="AO260" i="58"/>
  <c r="AO262" i="58"/>
  <c r="AY1482" i="50"/>
  <c r="BZ1482" i="50"/>
  <c r="AF2045" i="50"/>
  <c r="AI2045" i="50"/>
  <c r="AO2045" i="50"/>
  <c r="AG2045" i="50"/>
  <c r="AN2045" i="50"/>
  <c r="AR2045" i="50"/>
  <c r="BJ2033" i="50"/>
  <c r="AW98" i="61"/>
  <c r="U98" i="61"/>
  <c r="AY98" i="61"/>
  <c r="AD98" i="61"/>
  <c r="AB98" i="61"/>
  <c r="Y98" i="61"/>
  <c r="AV98" i="61"/>
  <c r="W98" i="61"/>
  <c r="AU98" i="61"/>
  <c r="AE98" i="61"/>
  <c r="X98" i="61"/>
  <c r="AX98" i="61"/>
  <c r="V98" i="61"/>
  <c r="Z98" i="61"/>
  <c r="T98" i="61"/>
  <c r="S98" i="61"/>
  <c r="D98" i="61"/>
  <c r="AF98" i="61"/>
  <c r="AA98" i="61"/>
  <c r="R98" i="61"/>
  <c r="AC98" i="61"/>
  <c r="E98" i="61"/>
  <c r="BZ798" i="50"/>
  <c r="BZ801" i="50"/>
  <c r="AY728" i="50"/>
  <c r="AC728" i="50"/>
  <c r="BZ717" i="50"/>
  <c r="BZ720" i="50"/>
  <c r="BZ728" i="50"/>
  <c r="G210" i="38"/>
  <c r="H210" i="38"/>
  <c r="Q381" i="52"/>
  <c r="F286" i="52"/>
  <c r="B46" i="57"/>
  <c r="O419" i="52"/>
  <c r="Q419" i="52"/>
  <c r="C467" i="52"/>
  <c r="C522" i="52"/>
  <c r="O522" i="52"/>
  <c r="Q522" i="52"/>
  <c r="O474" i="52"/>
  <c r="Q474" i="52"/>
  <c r="C608" i="52"/>
  <c r="O560" i="52"/>
  <c r="Q560" i="52"/>
  <c r="BF346" i="58"/>
  <c r="N346" i="58"/>
  <c r="BH346" i="58"/>
  <c r="AY506" i="50"/>
  <c r="AC506" i="50"/>
  <c r="AR639" i="50"/>
  <c r="C617" i="52"/>
  <c r="O569" i="52"/>
  <c r="Q569" i="52"/>
  <c r="O629" i="52"/>
  <c r="Q629" i="52"/>
  <c r="D677" i="52"/>
  <c r="O677" i="52"/>
  <c r="Q677" i="52"/>
  <c r="BH1655" i="50"/>
  <c r="BZ447" i="50"/>
  <c r="BZ450" i="50"/>
  <c r="BZ458" i="50"/>
  <c r="AO165" i="58"/>
  <c r="AO164" i="58"/>
  <c r="AO166" i="58"/>
  <c r="K164" i="58"/>
  <c r="M164" i="58"/>
  <c r="AF164" i="58"/>
  <c r="AG164" i="58"/>
  <c r="N122" i="58"/>
  <c r="BH122" i="58"/>
  <c r="BE122" i="58"/>
  <c r="AR2046" i="50"/>
  <c r="AF2046" i="50"/>
  <c r="AG2046" i="50"/>
  <c r="AO2046" i="50"/>
  <c r="AJ2046" i="50"/>
  <c r="AN2046" i="50"/>
  <c r="C517" i="52"/>
  <c r="O469" i="52"/>
  <c r="Q469" i="52"/>
  <c r="AP261" i="58"/>
  <c r="AP260" i="58"/>
  <c r="AP262" i="58"/>
  <c r="AY642" i="50"/>
  <c r="K76" i="50"/>
  <c r="H75" i="62"/>
  <c r="AY1484" i="50"/>
  <c r="BZ1484" i="50"/>
  <c r="BZ639" i="50"/>
  <c r="BZ636" i="50"/>
  <c r="AR591" i="50"/>
  <c r="BP575" i="50"/>
  <c r="AN591" i="50"/>
  <c r="AO591" i="50"/>
  <c r="AG591" i="50"/>
  <c r="AJ591" i="50"/>
  <c r="AF591" i="50"/>
  <c r="I1429" i="50"/>
  <c r="AO1429" i="50"/>
  <c r="AQ1429" i="50"/>
  <c r="AS1429" i="50"/>
  <c r="AT1429" i="50"/>
  <c r="AR1429" i="50"/>
  <c r="U21" i="58"/>
  <c r="T21" i="58"/>
  <c r="G387" i="58"/>
  <c r="H387" i="58"/>
  <c r="H21" i="58"/>
  <c r="E21" i="58"/>
  <c r="L21" i="58"/>
  <c r="AJ348" i="50"/>
  <c r="AF348" i="50"/>
  <c r="AR348" i="50"/>
  <c r="BP332" i="50"/>
  <c r="AO348" i="50"/>
  <c r="AG348" i="50"/>
  <c r="AN348" i="50"/>
  <c r="I944" i="50"/>
  <c r="AR944" i="50"/>
  <c r="BS926" i="50"/>
  <c r="AO944" i="50"/>
  <c r="AQ944" i="50"/>
  <c r="I2078" i="50"/>
  <c r="AO2078" i="50"/>
  <c r="AQ2078" i="50"/>
  <c r="AR2078" i="50"/>
  <c r="AO485" i="50"/>
  <c r="AQ485" i="50"/>
  <c r="AR485" i="50"/>
  <c r="BS467" i="50"/>
  <c r="AS485" i="50"/>
  <c r="AT485" i="50"/>
  <c r="I485" i="50"/>
  <c r="AN480" i="50"/>
  <c r="AG480" i="50"/>
  <c r="AO480" i="50"/>
  <c r="AF480" i="50"/>
  <c r="AJ480" i="50"/>
  <c r="AR480" i="50"/>
  <c r="BL467" i="50"/>
  <c r="AT1777" i="50"/>
  <c r="AR1777" i="50"/>
  <c r="I1777" i="50"/>
  <c r="AS1777" i="50"/>
  <c r="AF186" i="50"/>
  <c r="AN186" i="50"/>
  <c r="AJ186" i="50"/>
  <c r="BQ170" i="50"/>
  <c r="AG186" i="50"/>
  <c r="AR186" i="50"/>
  <c r="BP170" i="50"/>
  <c r="AO186" i="50"/>
  <c r="BQ845" i="50"/>
  <c r="I861" i="50"/>
  <c r="AP861" i="50"/>
  <c r="AQ861" i="50"/>
  <c r="AW861" i="50"/>
  <c r="BC1157" i="50"/>
  <c r="BC1158" i="50"/>
  <c r="BR1142" i="50"/>
  <c r="AZ1159" i="50"/>
  <c r="AZ1160" i="50"/>
  <c r="BZ1920" i="50"/>
  <c r="BZ1922" i="50"/>
  <c r="BQ1655" i="50"/>
  <c r="AX1671" i="50"/>
  <c r="I1671" i="50"/>
  <c r="AP1671" i="50"/>
  <c r="AQ1671" i="50"/>
  <c r="BZ1517" i="50"/>
  <c r="BZ1515" i="50"/>
  <c r="AV1672" i="50"/>
  <c r="I914" i="50"/>
  <c r="AR914" i="50"/>
  <c r="AS914" i="50"/>
  <c r="AT914" i="50"/>
  <c r="AO1403" i="50"/>
  <c r="AQ1403" i="50"/>
  <c r="AR1403" i="50"/>
  <c r="I1403" i="50"/>
  <c r="AF1398" i="50"/>
  <c r="AJ1398" i="50"/>
  <c r="I1398" i="50"/>
  <c r="AN1398" i="50"/>
  <c r="AG1398" i="50"/>
  <c r="AR1398" i="50"/>
  <c r="AO1398" i="50"/>
  <c r="BD725" i="50"/>
  <c r="BE725" i="50"/>
  <c r="I998" i="50"/>
  <c r="AR998" i="50"/>
  <c r="AO998" i="50"/>
  <c r="AQ998" i="50"/>
  <c r="BJ1655" i="50"/>
  <c r="AJ1802" i="50"/>
  <c r="I1802" i="50"/>
  <c r="BD374" i="50"/>
  <c r="BE374" i="50"/>
  <c r="M376" i="50"/>
  <c r="BL845" i="50"/>
  <c r="AT779" i="50"/>
  <c r="I779" i="50"/>
  <c r="AR779" i="50"/>
  <c r="AS779" i="50"/>
  <c r="AI776" i="50"/>
  <c r="AJ776" i="50"/>
  <c r="AR776" i="50"/>
  <c r="BJ764" i="50"/>
  <c r="AO776" i="50"/>
  <c r="AG776" i="50"/>
  <c r="AN776" i="50"/>
  <c r="AF776" i="50"/>
  <c r="AO781" i="50"/>
  <c r="AQ781" i="50"/>
  <c r="AR781" i="50"/>
  <c r="I781" i="50"/>
  <c r="AF1509" i="50"/>
  <c r="AJ1509" i="50"/>
  <c r="AN1509" i="50"/>
  <c r="AR1509" i="50"/>
  <c r="BP1493" i="50"/>
  <c r="AO1509" i="50"/>
  <c r="AG1509" i="50"/>
  <c r="I1503" i="50"/>
  <c r="AJ1503" i="50"/>
  <c r="AR427" i="50"/>
  <c r="AS427" i="50"/>
  <c r="AT427" i="50"/>
  <c r="I427" i="50"/>
  <c r="AJ423" i="50"/>
  <c r="AP423" i="50"/>
  <c r="I423" i="50"/>
  <c r="BZ626" i="50"/>
  <c r="BZ624" i="50"/>
  <c r="BN1952" i="50"/>
  <c r="AZ1966" i="50"/>
  <c r="M1966" i="50"/>
  <c r="AW1966" i="50"/>
  <c r="AJ1775" i="50"/>
  <c r="I1775" i="50"/>
  <c r="AJ585" i="50"/>
  <c r="I585" i="50"/>
  <c r="AR592" i="50"/>
  <c r="AO592" i="50"/>
  <c r="AQ592" i="50"/>
  <c r="I592" i="50"/>
  <c r="BD1103" i="50"/>
  <c r="BE1103" i="50"/>
  <c r="AV344" i="50"/>
  <c r="AS344" i="50"/>
  <c r="AT344" i="50"/>
  <c r="K344" i="50"/>
  <c r="M344" i="50"/>
  <c r="AW344" i="50"/>
  <c r="AW1727" i="50"/>
  <c r="AV1727" i="50"/>
  <c r="K1727" i="50"/>
  <c r="AS1968" i="50"/>
  <c r="AT1968" i="50"/>
  <c r="K1968" i="50"/>
  <c r="AW1968" i="50"/>
  <c r="AV1968" i="50"/>
  <c r="AC97" i="61"/>
  <c r="X97" i="61"/>
  <c r="T97" i="61"/>
  <c r="AF97" i="61"/>
  <c r="Z97" i="61"/>
  <c r="AA97" i="61"/>
  <c r="D97" i="61"/>
  <c r="S97" i="61"/>
  <c r="AB97" i="61"/>
  <c r="E97" i="61"/>
  <c r="AW97" i="61"/>
  <c r="U97" i="61"/>
  <c r="AE97" i="61"/>
  <c r="W97" i="61"/>
  <c r="AV97" i="61"/>
  <c r="V97" i="61"/>
  <c r="R97" i="61"/>
  <c r="AD97" i="61"/>
  <c r="AU97" i="61"/>
  <c r="AX97" i="61"/>
  <c r="AY97" i="61"/>
  <c r="Y97" i="61"/>
  <c r="O486" i="52"/>
  <c r="Q486" i="52"/>
  <c r="C534" i="52"/>
  <c r="AY1994" i="50"/>
  <c r="BZ1994" i="50"/>
  <c r="AY1078" i="50"/>
  <c r="BZ1078" i="50"/>
  <c r="AC1078" i="50"/>
  <c r="AY1538" i="50"/>
  <c r="BZ1538" i="50"/>
  <c r="AY1532" i="50"/>
  <c r="H192" i="38"/>
  <c r="O575" i="52"/>
  <c r="Q575" i="52"/>
  <c r="BZ501" i="50"/>
  <c r="BZ504" i="50"/>
  <c r="BZ511" i="50"/>
  <c r="M504" i="50"/>
  <c r="AY456" i="50"/>
  <c r="BZ456" i="50"/>
  <c r="AC456" i="50"/>
  <c r="AC1321" i="50"/>
  <c r="AS1314" i="50"/>
  <c r="AT1314" i="50"/>
  <c r="AC1319" i="50"/>
  <c r="AF1314" i="50"/>
  <c r="AH1314" i="50"/>
  <c r="AC1320" i="50"/>
  <c r="AC1317" i="50"/>
  <c r="AC1318" i="50"/>
  <c r="AI1314" i="50"/>
  <c r="AJ1314" i="50"/>
  <c r="AC1322" i="50"/>
  <c r="AC1316" i="50"/>
  <c r="AG1314" i="50"/>
  <c r="AE99" i="58"/>
  <c r="AU90" i="58"/>
  <c r="AC99" i="58"/>
  <c r="AF99" i="58"/>
  <c r="AG99" i="58"/>
  <c r="AO133" i="58"/>
  <c r="AO132" i="58"/>
  <c r="AO134" i="58"/>
  <c r="BD76" i="50"/>
  <c r="AK72" i="50"/>
  <c r="BE74" i="50"/>
  <c r="BA4" i="61"/>
  <c r="E4" i="61"/>
  <c r="BD74" i="50"/>
  <c r="BE76" i="50"/>
  <c r="Q72" i="50"/>
  <c r="Q71" i="50"/>
  <c r="Q63" i="50"/>
  <c r="Q65" i="50"/>
  <c r="AK74" i="50"/>
  <c r="BE75" i="50"/>
  <c r="BD75" i="50"/>
  <c r="Q62" i="50"/>
  <c r="BZ1679" i="50"/>
  <c r="BZ1677" i="50"/>
  <c r="H189" i="38"/>
  <c r="AY644" i="50"/>
  <c r="AS1854" i="50"/>
  <c r="AT1854" i="50"/>
  <c r="AF1854" i="50"/>
  <c r="AH1854" i="50"/>
  <c r="AC1858" i="50"/>
  <c r="AC1860" i="50"/>
  <c r="AG1854" i="50"/>
  <c r="AC1857" i="50"/>
  <c r="AI1854" i="50"/>
  <c r="AC1859" i="50"/>
  <c r="AC1861" i="50"/>
  <c r="AC1862" i="50"/>
  <c r="AC1856" i="50"/>
  <c r="H18" i="58"/>
  <c r="T18" i="58"/>
  <c r="G384" i="58"/>
  <c r="H384" i="58"/>
  <c r="E18" i="58"/>
  <c r="L18" i="58"/>
  <c r="U18" i="58"/>
  <c r="BZ545" i="50"/>
  <c r="BZ543" i="50"/>
  <c r="BZ275" i="50"/>
  <c r="BZ273" i="50"/>
  <c r="I1694" i="50"/>
  <c r="AJ1694" i="50"/>
  <c r="AR941" i="50"/>
  <c r="AS941" i="50"/>
  <c r="AT941" i="50"/>
  <c r="I941" i="50"/>
  <c r="BZ939" i="50"/>
  <c r="BZ944" i="50"/>
  <c r="BZ942" i="50"/>
  <c r="BZ946" i="50"/>
  <c r="BZ940" i="50"/>
  <c r="BZ943" i="50"/>
  <c r="BZ941" i="50"/>
  <c r="BZ938" i="50"/>
  <c r="AR349" i="50"/>
  <c r="I349" i="50"/>
  <c r="AO349" i="50"/>
  <c r="AQ349" i="50"/>
  <c r="AS481" i="50"/>
  <c r="AT481" i="50"/>
  <c r="AR481" i="50"/>
  <c r="BN467" i="50"/>
  <c r="I481" i="50"/>
  <c r="AH1773" i="50"/>
  <c r="AP1773" i="50"/>
  <c r="AO911" i="50"/>
  <c r="AN911" i="50"/>
  <c r="AR911" i="50"/>
  <c r="BJ899" i="50"/>
  <c r="AG911" i="50"/>
  <c r="AF911" i="50"/>
  <c r="AI911" i="50"/>
  <c r="AJ2072" i="50"/>
  <c r="AP2072" i="50"/>
  <c r="I2072" i="50"/>
  <c r="AO2022" i="50"/>
  <c r="AJ2022" i="50"/>
  <c r="AN2022" i="50"/>
  <c r="AF2022" i="50"/>
  <c r="AR2022" i="50"/>
  <c r="BP2006" i="50"/>
  <c r="AG2022" i="50"/>
  <c r="AR1803" i="50"/>
  <c r="AN1803" i="50"/>
  <c r="AG1803" i="50"/>
  <c r="AO1803" i="50"/>
  <c r="AJ1803" i="50"/>
  <c r="AF1803" i="50"/>
  <c r="I1402" i="50"/>
  <c r="AO1402" i="50"/>
  <c r="AQ1402" i="50"/>
  <c r="AR1402" i="50"/>
  <c r="AS995" i="50"/>
  <c r="AT995" i="50"/>
  <c r="I995" i="50"/>
  <c r="AR995" i="50"/>
  <c r="AP156" i="50"/>
  <c r="AQ156" i="50"/>
  <c r="BM143" i="50"/>
  <c r="I156" i="50"/>
  <c r="BE375" i="50"/>
  <c r="BD375" i="50"/>
  <c r="BZ749" i="50"/>
  <c r="BZ757" i="50"/>
  <c r="BZ753" i="50"/>
  <c r="BZ752" i="50"/>
  <c r="BZ750" i="50"/>
  <c r="I1508" i="50"/>
  <c r="AR1508" i="50"/>
  <c r="AS1508" i="50"/>
  <c r="AT1508" i="50"/>
  <c r="BS1034" i="50"/>
  <c r="AW1052" i="50"/>
  <c r="BL1169" i="50"/>
  <c r="AN429" i="50"/>
  <c r="AF429" i="50"/>
  <c r="AO429" i="50"/>
  <c r="AR429" i="50"/>
  <c r="BP413" i="50"/>
  <c r="AJ429" i="50"/>
  <c r="AG429" i="50"/>
  <c r="AV831" i="50"/>
  <c r="AW831" i="50"/>
  <c r="AS831" i="50"/>
  <c r="AT831" i="50"/>
  <c r="K831" i="50"/>
  <c r="M831" i="50"/>
  <c r="BC1455" i="50"/>
  <c r="AZ1456" i="50"/>
  <c r="M1456" i="50"/>
  <c r="BR1439" i="50"/>
  <c r="AW1456" i="50"/>
  <c r="BC1454" i="50"/>
  <c r="BE1454" i="50"/>
  <c r="AZ1457" i="50"/>
  <c r="K1884" i="50"/>
  <c r="M1884" i="50"/>
  <c r="AW1884" i="50"/>
  <c r="AS1884" i="50"/>
  <c r="AT1884" i="50"/>
  <c r="AV1884" i="50"/>
  <c r="AW321" i="50"/>
  <c r="K321" i="50"/>
  <c r="M321" i="50"/>
  <c r="AS321" i="50"/>
  <c r="AT321" i="50"/>
  <c r="AV321" i="50"/>
  <c r="I1371" i="50"/>
  <c r="BM1358" i="50"/>
  <c r="AP1371" i="50"/>
  <c r="AQ1371" i="50"/>
  <c r="AW1725" i="50"/>
  <c r="AV1725" i="50"/>
  <c r="AS1725" i="50"/>
  <c r="AT1725" i="50"/>
  <c r="K1725" i="50"/>
  <c r="M1725" i="50"/>
  <c r="AS590" i="50"/>
  <c r="AT590" i="50"/>
  <c r="I590" i="50"/>
  <c r="AR590" i="50"/>
  <c r="AO587" i="50"/>
  <c r="AR587" i="50"/>
  <c r="BJ575" i="50"/>
  <c r="AF587" i="50"/>
  <c r="AN587" i="50"/>
  <c r="AG587" i="50"/>
  <c r="AI587" i="50"/>
  <c r="AJ587" i="50"/>
  <c r="AX587" i="50"/>
  <c r="AW1887" i="50"/>
  <c r="AV1887" i="50"/>
  <c r="K1887" i="50"/>
  <c r="M1887" i="50"/>
  <c r="AS1887" i="50"/>
  <c r="AT1887" i="50"/>
  <c r="AV1455" i="50"/>
  <c r="AS1455" i="50"/>
  <c r="AT1455" i="50"/>
  <c r="AW1455" i="50"/>
  <c r="K1455" i="50"/>
  <c r="AG963" i="50"/>
  <c r="AC970" i="50"/>
  <c r="AI963" i="50"/>
  <c r="AF963" i="50"/>
  <c r="AH963" i="50"/>
  <c r="AC969" i="50"/>
  <c r="AC971" i="50"/>
  <c r="AC968" i="50"/>
  <c r="AC966" i="50"/>
  <c r="AC967" i="50"/>
  <c r="AS963" i="50"/>
  <c r="AT963" i="50"/>
  <c r="BK1223" i="50"/>
  <c r="AP1235" i="50"/>
  <c r="AQ1235" i="50"/>
  <c r="BO413" i="50"/>
  <c r="AW428" i="50"/>
  <c r="AZ428" i="50"/>
  <c r="AS1727" i="50"/>
  <c r="AT1727" i="50"/>
  <c r="F278" i="52"/>
  <c r="B35" i="57"/>
  <c r="G199" i="38"/>
  <c r="H199" i="38"/>
  <c r="Q370" i="52"/>
  <c r="AY213" i="50"/>
  <c r="BZ213" i="50"/>
  <c r="AC213" i="50"/>
  <c r="B36" i="57"/>
  <c r="Q371" i="52"/>
  <c r="G278" i="52"/>
  <c r="G200" i="38"/>
  <c r="H200" i="38"/>
  <c r="AE359" i="58"/>
  <c r="AY346" i="58"/>
  <c r="AC359" i="58"/>
  <c r="AD359" i="58"/>
  <c r="K359" i="58"/>
  <c r="M359" i="58"/>
  <c r="AY754" i="50"/>
  <c r="AC754" i="50"/>
  <c r="BZ754" i="50"/>
  <c r="AC167" i="58"/>
  <c r="AD167" i="58"/>
  <c r="AE167" i="58"/>
  <c r="AY154" i="58"/>
  <c r="AP133" i="58"/>
  <c r="AP132" i="58"/>
  <c r="AP134" i="58"/>
  <c r="BZ1486" i="50"/>
  <c r="BZ1490" i="50"/>
  <c r="BZ1479" i="50"/>
  <c r="C466" i="52"/>
  <c r="C514" i="52"/>
  <c r="O418" i="52"/>
  <c r="Q418" i="52"/>
  <c r="AX101" i="61"/>
  <c r="D101" i="61"/>
  <c r="AU101" i="61"/>
  <c r="E101" i="61"/>
  <c r="V101" i="61"/>
  <c r="AV101" i="61"/>
  <c r="R101" i="61"/>
  <c r="AY101" i="61"/>
  <c r="Z101" i="61"/>
  <c r="AF101" i="61"/>
  <c r="U101" i="61"/>
  <c r="AC101" i="61"/>
  <c r="T101" i="61"/>
  <c r="AB101" i="61"/>
  <c r="W101" i="61"/>
  <c r="AD101" i="61"/>
  <c r="AW101" i="61"/>
  <c r="S101" i="61"/>
  <c r="AA101" i="61"/>
  <c r="Y101" i="61"/>
  <c r="AE101" i="61"/>
  <c r="X101" i="61"/>
  <c r="M428" i="50"/>
  <c r="BZ1527" i="50"/>
  <c r="BZ1530" i="50"/>
  <c r="BZ1532" i="50"/>
  <c r="AY809" i="50"/>
  <c r="BZ809" i="50"/>
  <c r="AY722" i="50"/>
  <c r="AC722" i="50"/>
  <c r="AG722" i="50"/>
  <c r="BZ722" i="50"/>
  <c r="AC260" i="58"/>
  <c r="AD260" i="58"/>
  <c r="AE260" i="58"/>
  <c r="AV250" i="58"/>
  <c r="H202" i="38"/>
  <c r="AO357" i="58"/>
  <c r="AO356" i="58"/>
  <c r="AO358" i="58"/>
  <c r="BZ512" i="50"/>
  <c r="AY512" i="50"/>
  <c r="AC512" i="50"/>
  <c r="BZ508" i="50"/>
  <c r="AY508" i="50"/>
  <c r="AC508" i="50"/>
  <c r="AY1483" i="50"/>
  <c r="BZ1483" i="50"/>
  <c r="AY1480" i="50"/>
  <c r="BZ1480" i="50"/>
  <c r="AR1476" i="50"/>
  <c r="M1476" i="50"/>
  <c r="BZ751" i="50"/>
  <c r="AC751" i="50"/>
  <c r="AY751" i="50"/>
  <c r="AY455" i="50"/>
  <c r="BZ455" i="50"/>
  <c r="AC455" i="50"/>
  <c r="AY453" i="50"/>
  <c r="BZ453" i="50"/>
  <c r="AC453" i="50"/>
  <c r="BE154" i="58"/>
  <c r="N154" i="58"/>
  <c r="BH154" i="58"/>
  <c r="AO293" i="58"/>
  <c r="AO292" i="58"/>
  <c r="AO294" i="58"/>
  <c r="AY1478" i="50"/>
  <c r="BZ1478" i="50"/>
  <c r="BE250" i="58"/>
  <c r="N250" i="58"/>
  <c r="BH250" i="58"/>
  <c r="AC639" i="50"/>
  <c r="AC641" i="50"/>
  <c r="AC636" i="50"/>
  <c r="C490" i="52"/>
  <c r="C538" i="52"/>
  <c r="C586" i="52"/>
  <c r="O442" i="52"/>
  <c r="Q442" i="52"/>
  <c r="C170" i="50"/>
  <c r="BA8" i="61"/>
  <c r="AW8" i="61"/>
  <c r="AE70" i="58"/>
  <c r="AX58" i="58"/>
  <c r="AF70" i="58"/>
  <c r="AG70" i="58"/>
  <c r="AC1476" i="50"/>
  <c r="AC1481" i="50"/>
  <c r="AC1473" i="50"/>
  <c r="BZ2055" i="50"/>
  <c r="BZ2057" i="50"/>
  <c r="AK296" i="58"/>
  <c r="I296" i="58"/>
  <c r="AA296" i="58"/>
  <c r="BJ296" i="58"/>
  <c r="I1426" i="50"/>
  <c r="AS1426" i="50"/>
  <c r="AT1426" i="50"/>
  <c r="AR1426" i="50"/>
  <c r="AF1428" i="50"/>
  <c r="AR1428" i="50"/>
  <c r="BP1412" i="50"/>
  <c r="AO1428" i="50"/>
  <c r="AG1428" i="50"/>
  <c r="AN1428" i="50"/>
  <c r="AJ1428" i="50"/>
  <c r="AO350" i="50"/>
  <c r="AQ350" i="50"/>
  <c r="AS350" i="50"/>
  <c r="AT350" i="50"/>
  <c r="AR350" i="50"/>
  <c r="BS332" i="50"/>
  <c r="I350" i="50"/>
  <c r="AR943" i="50"/>
  <c r="I943" i="50"/>
  <c r="AO943" i="50"/>
  <c r="AQ943" i="50"/>
  <c r="AW943" i="50"/>
  <c r="I319" i="50"/>
  <c r="AS319" i="50"/>
  <c r="AT319" i="50"/>
  <c r="AR319" i="50"/>
  <c r="AR2074" i="50"/>
  <c r="I2074" i="50"/>
  <c r="AS2074" i="50"/>
  <c r="AT2074" i="50"/>
  <c r="AR479" i="50"/>
  <c r="BJ467" i="50"/>
  <c r="AG479" i="50"/>
  <c r="AF479" i="50"/>
  <c r="AO479" i="50"/>
  <c r="AI479" i="50"/>
  <c r="AJ479" i="50"/>
  <c r="AN479" i="50"/>
  <c r="AO1781" i="50"/>
  <c r="AQ1781" i="50"/>
  <c r="I1781" i="50"/>
  <c r="AR1781" i="50"/>
  <c r="I916" i="50"/>
  <c r="AR916" i="50"/>
  <c r="AO916" i="50"/>
  <c r="AQ916" i="50"/>
  <c r="AW1159" i="50"/>
  <c r="K327" i="58"/>
  <c r="M327" i="58"/>
  <c r="AF327" i="58"/>
  <c r="AG327" i="58"/>
  <c r="AR1807" i="50"/>
  <c r="I1807" i="50"/>
  <c r="AO1807" i="50"/>
  <c r="AQ1807" i="50"/>
  <c r="AZ617" i="50"/>
  <c r="M617" i="50"/>
  <c r="BO602" i="50"/>
  <c r="AW617" i="50"/>
  <c r="AS372" i="50"/>
  <c r="AT372" i="50"/>
  <c r="AV372" i="50"/>
  <c r="BZ2003" i="50"/>
  <c r="BZ2001" i="50"/>
  <c r="I1723" i="50"/>
  <c r="AR1723" i="50"/>
  <c r="AS1723" i="50"/>
  <c r="AT1723" i="50"/>
  <c r="AN1401" i="50"/>
  <c r="AF1401" i="50"/>
  <c r="AJ1401" i="50"/>
  <c r="BQ1385" i="50"/>
  <c r="AG1401" i="50"/>
  <c r="AR1401" i="50"/>
  <c r="BP1385" i="50"/>
  <c r="AO1401" i="50"/>
  <c r="BS818" i="50"/>
  <c r="AZ835" i="50"/>
  <c r="AZ836" i="50"/>
  <c r="AS994" i="50"/>
  <c r="AT994" i="50"/>
  <c r="I994" i="50"/>
  <c r="AR994" i="50"/>
  <c r="I858" i="50"/>
  <c r="BM845" i="50"/>
  <c r="AP858" i="50"/>
  <c r="AQ858" i="50"/>
  <c r="BO1358" i="50"/>
  <c r="AZ1373" i="50"/>
  <c r="AF780" i="50"/>
  <c r="AJ780" i="50"/>
  <c r="AP780" i="50"/>
  <c r="AR780" i="50"/>
  <c r="BP764" i="50"/>
  <c r="AG780" i="50"/>
  <c r="AN780" i="50"/>
  <c r="AO780" i="50"/>
  <c r="I778" i="50"/>
  <c r="AR778" i="50"/>
  <c r="AS778" i="50"/>
  <c r="AT778" i="50"/>
  <c r="AR1510" i="50"/>
  <c r="BR1493" i="50"/>
  <c r="I1510" i="50"/>
  <c r="AO1510" i="50"/>
  <c r="AQ1510" i="50"/>
  <c r="AS1510" i="50"/>
  <c r="AT1510" i="50"/>
  <c r="AX1050" i="50"/>
  <c r="BQ1034" i="50"/>
  <c r="AP1050" i="50"/>
  <c r="AQ1050" i="50"/>
  <c r="AW1050" i="50"/>
  <c r="I1050" i="50"/>
  <c r="AJ1073" i="50"/>
  <c r="I1073" i="50"/>
  <c r="AJ1374" i="50"/>
  <c r="AN1374" i="50"/>
  <c r="AF1374" i="50"/>
  <c r="AG1374" i="50"/>
  <c r="AR1374" i="50"/>
  <c r="BP1358" i="50"/>
  <c r="AO1374" i="50"/>
  <c r="AI425" i="50"/>
  <c r="AJ425" i="50"/>
  <c r="AX425" i="50"/>
  <c r="AR425" i="50"/>
  <c r="BJ413" i="50"/>
  <c r="AO425" i="50"/>
  <c r="AN425" i="50"/>
  <c r="AF425" i="50"/>
  <c r="AG425" i="50"/>
  <c r="AJ426" i="50"/>
  <c r="AN426" i="50"/>
  <c r="AR426" i="50"/>
  <c r="AO426" i="50"/>
  <c r="AG426" i="50"/>
  <c r="AF426" i="50"/>
  <c r="BS548" i="50"/>
  <c r="AW1375" i="50"/>
  <c r="AZ1375" i="50"/>
  <c r="M1375" i="50"/>
  <c r="AZ1376" i="50"/>
  <c r="M1376" i="50"/>
  <c r="BR1358" i="50"/>
  <c r="AW1185" i="50"/>
  <c r="AH585" i="50"/>
  <c r="AP585" i="50"/>
  <c r="AS589" i="50"/>
  <c r="AT589" i="50"/>
  <c r="I589" i="50"/>
  <c r="AR589" i="50"/>
  <c r="AO588" i="50"/>
  <c r="AG588" i="50"/>
  <c r="AN588" i="50"/>
  <c r="AR588" i="50"/>
  <c r="AJ588" i="50"/>
  <c r="AP588" i="50"/>
  <c r="AF588" i="50"/>
  <c r="BD1104" i="50"/>
  <c r="BE1104" i="50"/>
  <c r="M1457" i="50"/>
  <c r="AW1613" i="50"/>
  <c r="AS1613" i="50"/>
  <c r="AT1613" i="50"/>
  <c r="AV1613" i="50"/>
  <c r="K1613" i="50"/>
  <c r="M1613" i="50"/>
  <c r="AG965" i="50"/>
  <c r="BC1374" i="50"/>
  <c r="BE1374" i="50"/>
  <c r="BS1709" i="50"/>
  <c r="AZ1727" i="50"/>
  <c r="AZ1726" i="50"/>
  <c r="M1726" i="50"/>
  <c r="AV1779" i="50"/>
  <c r="K1779" i="50"/>
  <c r="M1779" i="50"/>
  <c r="AS1779" i="50"/>
  <c r="AT1779" i="50"/>
  <c r="AW1779" i="50"/>
  <c r="I1481" i="50"/>
  <c r="AR641" i="50"/>
  <c r="BJ629" i="50"/>
  <c r="AF641" i="50"/>
  <c r="BS1763" i="50"/>
  <c r="AZ1781" i="50"/>
  <c r="AZ1780" i="50"/>
  <c r="M1780" i="50"/>
  <c r="AT967" i="50"/>
  <c r="I967" i="50"/>
  <c r="AS967" i="50"/>
  <c r="AR967" i="50"/>
  <c r="AR970" i="50"/>
  <c r="I970" i="50"/>
  <c r="AO970" i="50"/>
  <c r="AQ970" i="50"/>
  <c r="AS970" i="50"/>
  <c r="AT970" i="50"/>
  <c r="I2022" i="50"/>
  <c r="AP2022" i="50"/>
  <c r="AQ2022" i="50"/>
  <c r="BQ2006" i="50"/>
  <c r="AX2022" i="50"/>
  <c r="I1318" i="50"/>
  <c r="AR1318" i="50"/>
  <c r="BN1304" i="50"/>
  <c r="AS1318" i="50"/>
  <c r="AT1318" i="50"/>
  <c r="BN1763" i="50"/>
  <c r="AZ1777" i="50"/>
  <c r="M1777" i="50"/>
  <c r="AW1777" i="50"/>
  <c r="BZ645" i="50"/>
  <c r="BZ647" i="50"/>
  <c r="BZ649" i="50"/>
  <c r="BZ643" i="50"/>
  <c r="AW1400" i="50"/>
  <c r="BO1385" i="50"/>
  <c r="AZ1400" i="50"/>
  <c r="M1400" i="50"/>
  <c r="AZ1156" i="50"/>
  <c r="M1156" i="50"/>
  <c r="BN1142" i="50"/>
  <c r="AW1156" i="50"/>
  <c r="O477" i="52"/>
  <c r="Q477" i="52"/>
  <c r="AP1374" i="50"/>
  <c r="AQ1374" i="50"/>
  <c r="I1374" i="50"/>
  <c r="BQ1358" i="50"/>
  <c r="AX1374" i="50"/>
  <c r="AW994" i="50"/>
  <c r="AZ1807" i="50"/>
  <c r="BR1790" i="50"/>
  <c r="AZ1808" i="50"/>
  <c r="M1808" i="50"/>
  <c r="BH1466" i="50"/>
  <c r="AN722" i="50"/>
  <c r="AR722" i="50"/>
  <c r="BJ710" i="50"/>
  <c r="AO722" i="50"/>
  <c r="AF722" i="50"/>
  <c r="AV1235" i="50"/>
  <c r="AS1235" i="50"/>
  <c r="AT1235" i="50"/>
  <c r="AR966" i="50"/>
  <c r="AJ966" i="50"/>
  <c r="AO966" i="50"/>
  <c r="AN966" i="50"/>
  <c r="AF966" i="50"/>
  <c r="AG966" i="50"/>
  <c r="AV1402" i="50"/>
  <c r="AP1803" i="50"/>
  <c r="AQ1803" i="50"/>
  <c r="I1803" i="50"/>
  <c r="BM1790" i="50"/>
  <c r="BC1806" i="50"/>
  <c r="BC1805" i="50"/>
  <c r="BL1790" i="50"/>
  <c r="AT1859" i="50"/>
  <c r="AR1859" i="50"/>
  <c r="I1859" i="50"/>
  <c r="AS1859" i="50"/>
  <c r="AF1860" i="50"/>
  <c r="AR1860" i="50"/>
  <c r="BP1844" i="50"/>
  <c r="AJ1860" i="50"/>
  <c r="AO1860" i="50"/>
  <c r="AN1860" i="50"/>
  <c r="AG1860" i="50"/>
  <c r="BZ644" i="50"/>
  <c r="S4" i="61"/>
  <c r="D4" i="61"/>
  <c r="G4" i="61"/>
  <c r="K4" i="61"/>
  <c r="AN1316" i="50"/>
  <c r="AR1316" i="50"/>
  <c r="BJ1304" i="50"/>
  <c r="AF1316" i="50"/>
  <c r="AO1316" i="50"/>
  <c r="AI1316" i="50"/>
  <c r="AG1316" i="50"/>
  <c r="AG1317" i="50"/>
  <c r="AJ1317" i="50"/>
  <c r="AR1317" i="50"/>
  <c r="AN1317" i="50"/>
  <c r="AF1317" i="50"/>
  <c r="AO1317" i="50"/>
  <c r="AR1319" i="50"/>
  <c r="AS1319" i="50"/>
  <c r="I1319" i="50"/>
  <c r="AT1319" i="50"/>
  <c r="AO456" i="50"/>
  <c r="AN456" i="50"/>
  <c r="AF456" i="50"/>
  <c r="AJ456" i="50"/>
  <c r="AR456" i="50"/>
  <c r="BP440" i="50"/>
  <c r="AG456" i="50"/>
  <c r="O623" i="52"/>
  <c r="Q623" i="52"/>
  <c r="Q671" i="52"/>
  <c r="AZ593" i="50"/>
  <c r="AZ782" i="50"/>
  <c r="BR764" i="50"/>
  <c r="AZ781" i="50"/>
  <c r="AV998" i="50"/>
  <c r="BO899" i="50"/>
  <c r="AW914" i="50"/>
  <c r="AZ914" i="50"/>
  <c r="M914" i="50"/>
  <c r="I480" i="50"/>
  <c r="BM467" i="50"/>
  <c r="AP480" i="50"/>
  <c r="AQ480" i="50"/>
  <c r="BS2060" i="50"/>
  <c r="BR1412" i="50"/>
  <c r="BQ575" i="50"/>
  <c r="I591" i="50"/>
  <c r="AP591" i="50"/>
  <c r="AQ591" i="50"/>
  <c r="AN506" i="50"/>
  <c r="AI506" i="50"/>
  <c r="AR506" i="50"/>
  <c r="BJ494" i="50"/>
  <c r="AG506" i="50"/>
  <c r="AF506" i="50"/>
  <c r="AO506" i="50"/>
  <c r="C570" i="52"/>
  <c r="BZ72" i="50"/>
  <c r="BZ82" i="50"/>
  <c r="BZ69" i="50"/>
  <c r="AV1182" i="50"/>
  <c r="AX780" i="50"/>
  <c r="BI764" i="50"/>
  <c r="AV755" i="50"/>
  <c r="C558" i="52"/>
  <c r="O510" i="52"/>
  <c r="Q510" i="52"/>
  <c r="I183" i="50"/>
  <c r="K484" i="50"/>
  <c r="AZ484" i="50"/>
  <c r="BR467" i="50"/>
  <c r="AZ485" i="50"/>
  <c r="AW346" i="50"/>
  <c r="BN332" i="50"/>
  <c r="AZ346" i="50"/>
  <c r="M346" i="50"/>
  <c r="AC646" i="50"/>
  <c r="K1214" i="50"/>
  <c r="AV1214" i="50"/>
  <c r="I458" i="50"/>
  <c r="AR458" i="50"/>
  <c r="AO458" i="50"/>
  <c r="AQ458" i="50"/>
  <c r="BR899" i="50"/>
  <c r="AZ917" i="50"/>
  <c r="AZ916" i="50"/>
  <c r="AV943" i="50"/>
  <c r="AZ944" i="50"/>
  <c r="AZ943" i="50"/>
  <c r="BR926" i="50"/>
  <c r="BC942" i="50"/>
  <c r="BC941" i="50"/>
  <c r="AG1476" i="50"/>
  <c r="AI1476" i="50"/>
  <c r="I1476" i="50"/>
  <c r="AS1476" i="50"/>
  <c r="AT1476" i="50"/>
  <c r="AF1476" i="50"/>
  <c r="AH1476" i="50"/>
  <c r="AC1479" i="50"/>
  <c r="N8" i="61"/>
  <c r="G8" i="61"/>
  <c r="AC1480" i="50"/>
  <c r="AC1483" i="50"/>
  <c r="AR754" i="50"/>
  <c r="I754" i="50"/>
  <c r="AO754" i="50"/>
  <c r="AQ754" i="50"/>
  <c r="AS754" i="50"/>
  <c r="AT754" i="50"/>
  <c r="I587" i="50"/>
  <c r="AW1508" i="50"/>
  <c r="BO1493" i="50"/>
  <c r="AZ1508" i="50"/>
  <c r="AR1861" i="50"/>
  <c r="AO1861" i="50"/>
  <c r="AQ1861" i="50"/>
  <c r="AS1861" i="50"/>
  <c r="AT1861" i="50"/>
  <c r="I1861" i="50"/>
  <c r="AR1078" i="50"/>
  <c r="AS1078" i="50"/>
  <c r="AT1078" i="50"/>
  <c r="I1078" i="50"/>
  <c r="AO1078" i="50"/>
  <c r="AQ1078" i="50"/>
  <c r="BE1157" i="50"/>
  <c r="BD1157" i="50"/>
  <c r="BM2033" i="50"/>
  <c r="AP2046" i="50"/>
  <c r="AQ2046" i="50"/>
  <c r="I2046" i="50"/>
  <c r="BL2033" i="50"/>
  <c r="BC2049" i="50"/>
  <c r="BC2048" i="50"/>
  <c r="BZ723" i="50"/>
  <c r="BZ727" i="50"/>
  <c r="BZ726" i="50"/>
  <c r="BZ724" i="50"/>
  <c r="BZ730" i="50"/>
  <c r="AR511" i="50"/>
  <c r="BR494" i="50"/>
  <c r="AW996" i="50"/>
  <c r="AJ992" i="50"/>
  <c r="BZ646" i="50"/>
  <c r="AQ588" i="50"/>
  <c r="BM575" i="50"/>
  <c r="BM413" i="50"/>
  <c r="AP426" i="50"/>
  <c r="AQ426" i="50"/>
  <c r="I426" i="50"/>
  <c r="I425" i="50"/>
  <c r="AW778" i="50"/>
  <c r="AZ778" i="50"/>
  <c r="BN764" i="50"/>
  <c r="BQ764" i="50"/>
  <c r="AQ780" i="50"/>
  <c r="AP1401" i="50"/>
  <c r="AQ1401" i="50"/>
  <c r="AX1401" i="50"/>
  <c r="I1401" i="50"/>
  <c r="AW1807" i="50"/>
  <c r="K916" i="50"/>
  <c r="AW916" i="50"/>
  <c r="K1781" i="50"/>
  <c r="I479" i="50"/>
  <c r="AZ2074" i="50"/>
  <c r="M2074" i="50"/>
  <c r="AW2074" i="50"/>
  <c r="BN2060" i="50"/>
  <c r="AS943" i="50"/>
  <c r="AT943" i="50"/>
  <c r="AC296" i="58"/>
  <c r="AD296" i="58"/>
  <c r="K296" i="58"/>
  <c r="M296" i="58"/>
  <c r="AF296" i="58"/>
  <c r="AE296" i="58"/>
  <c r="AZ282" i="58"/>
  <c r="C197" i="50"/>
  <c r="BA9" i="61"/>
  <c r="T9" i="61"/>
  <c r="AC645" i="50"/>
  <c r="AC647" i="50"/>
  <c r="AG639" i="50"/>
  <c r="AT639" i="50"/>
  <c r="AC643" i="50"/>
  <c r="AS639" i="50"/>
  <c r="AI639" i="50"/>
  <c r="AF639" i="50"/>
  <c r="AH639" i="50"/>
  <c r="AS751" i="50"/>
  <c r="AR751" i="50"/>
  <c r="AF359" i="58"/>
  <c r="AG359" i="58"/>
  <c r="AS968" i="50"/>
  <c r="I968" i="50"/>
  <c r="AJ963" i="50"/>
  <c r="I963" i="50"/>
  <c r="AP429" i="50"/>
  <c r="AQ429" i="50"/>
  <c r="BQ413" i="50"/>
  <c r="I429" i="50"/>
  <c r="AW156" i="50"/>
  <c r="AS156" i="50"/>
  <c r="AT156" i="50"/>
  <c r="AS1402" i="50"/>
  <c r="AT1402" i="50"/>
  <c r="AZ349" i="50"/>
  <c r="BC348" i="50"/>
  <c r="BE348" i="50"/>
  <c r="BR332" i="50"/>
  <c r="AW941" i="50"/>
  <c r="AF1856" i="50"/>
  <c r="AO1856" i="50"/>
  <c r="AR1856" i="50"/>
  <c r="BJ1844" i="50"/>
  <c r="AG1856" i="50"/>
  <c r="AN1856" i="50"/>
  <c r="AI1856" i="50"/>
  <c r="I1854" i="50"/>
  <c r="AJ1854" i="50"/>
  <c r="I1858" i="50"/>
  <c r="AR1858" i="50"/>
  <c r="AS1858" i="50"/>
  <c r="AT1858" i="50"/>
  <c r="AC644" i="50"/>
  <c r="AR1322" i="50"/>
  <c r="BS1304" i="50"/>
  <c r="AO1322" i="50"/>
  <c r="AQ1322" i="50"/>
  <c r="AS1322" i="50"/>
  <c r="AT1322" i="50"/>
  <c r="I1322" i="50"/>
  <c r="AJ1320" i="50"/>
  <c r="AG1320" i="50"/>
  <c r="AF1320" i="50"/>
  <c r="AO1320" i="50"/>
  <c r="AR1320" i="50"/>
  <c r="BP1304" i="50"/>
  <c r="AN1320" i="50"/>
  <c r="BZ514" i="50"/>
  <c r="BZ509" i="50"/>
  <c r="BZ507" i="50"/>
  <c r="M1727" i="50"/>
  <c r="AX1775" i="50"/>
  <c r="AP1775" i="50"/>
  <c r="AQ1775" i="50"/>
  <c r="BK1763" i="50"/>
  <c r="K781" i="50"/>
  <c r="I776" i="50"/>
  <c r="AX776" i="50"/>
  <c r="AP1802" i="50"/>
  <c r="AQ1802" i="50"/>
  <c r="AX1802" i="50"/>
  <c r="BK1790" i="50"/>
  <c r="BC1400" i="50"/>
  <c r="BC1401" i="50"/>
  <c r="BL1385" i="50"/>
  <c r="BM1385" i="50"/>
  <c r="AP1398" i="50"/>
  <c r="AQ1398" i="50"/>
  <c r="AS1403" i="50"/>
  <c r="AT1403" i="50"/>
  <c r="AW485" i="50"/>
  <c r="AV944" i="50"/>
  <c r="BQ332" i="50"/>
  <c r="I348" i="50"/>
  <c r="AX348" i="50"/>
  <c r="AP348" i="50"/>
  <c r="AQ348" i="50"/>
  <c r="AW1429" i="50"/>
  <c r="K1429" i="50"/>
  <c r="AV1429" i="50"/>
  <c r="AC642" i="50"/>
  <c r="C565" i="52"/>
  <c r="O517" i="52"/>
  <c r="Q517" i="52"/>
  <c r="BZ506" i="50"/>
  <c r="C515" i="52"/>
  <c r="O467" i="52"/>
  <c r="Q467" i="52"/>
  <c r="BZ811" i="50"/>
  <c r="BZ803" i="50"/>
  <c r="BZ806" i="50"/>
  <c r="BZ807" i="50"/>
  <c r="BZ805" i="50"/>
  <c r="BZ804" i="50"/>
  <c r="BZ808" i="50"/>
  <c r="B406" i="52"/>
  <c r="B454" i="52"/>
  <c r="B502" i="52"/>
  <c r="B550" i="52"/>
  <c r="B598" i="52"/>
  <c r="B646" i="52"/>
  <c r="B359" i="52"/>
  <c r="B407" i="52"/>
  <c r="B455" i="52"/>
  <c r="B503" i="52"/>
  <c r="B551" i="52"/>
  <c r="B599" i="52"/>
  <c r="B647" i="52"/>
  <c r="M72" i="50"/>
  <c r="AF452" i="50"/>
  <c r="AI452" i="50"/>
  <c r="AN452" i="50"/>
  <c r="AG452" i="50"/>
  <c r="AR452" i="50"/>
  <c r="BJ440" i="50"/>
  <c r="AO452" i="50"/>
  <c r="AR725" i="50"/>
  <c r="I725" i="50"/>
  <c r="AS725" i="50"/>
  <c r="AT725" i="50"/>
  <c r="AW857" i="50"/>
  <c r="K593" i="50"/>
  <c r="M593" i="50"/>
  <c r="AW593" i="50"/>
  <c r="AV430" i="50"/>
  <c r="I1505" i="50"/>
  <c r="AJ1505" i="50"/>
  <c r="AX1505" i="50"/>
  <c r="AW782" i="50"/>
  <c r="I777" i="50"/>
  <c r="BM764" i="50"/>
  <c r="AP777" i="50"/>
  <c r="AQ777" i="50"/>
  <c r="BL764" i="50"/>
  <c r="AS755" i="50"/>
  <c r="AT755" i="50"/>
  <c r="AZ998" i="50"/>
  <c r="BR980" i="50"/>
  <c r="AW1399" i="50"/>
  <c r="BM980" i="50"/>
  <c r="I993" i="50"/>
  <c r="AP993" i="50"/>
  <c r="AQ993" i="50"/>
  <c r="BQ1790" i="50"/>
  <c r="AX1806" i="50"/>
  <c r="I1806" i="50"/>
  <c r="AP1806" i="50"/>
  <c r="AQ1806" i="50"/>
  <c r="BC483" i="50"/>
  <c r="AW940" i="50"/>
  <c r="AZ940" i="50"/>
  <c r="M940" i="50"/>
  <c r="BN926" i="50"/>
  <c r="AV1106" i="50"/>
  <c r="BL1412" i="50"/>
  <c r="BC1427" i="50"/>
  <c r="BC1428" i="50"/>
  <c r="BD1428" i="50"/>
  <c r="BZ1893" i="50"/>
  <c r="BZ1895" i="50"/>
  <c r="BZ641" i="50"/>
  <c r="AR510" i="50"/>
  <c r="BP494" i="50"/>
  <c r="AO510" i="50"/>
  <c r="AJ510" i="50"/>
  <c r="AF510" i="50"/>
  <c r="AG510" i="50"/>
  <c r="AN510" i="50"/>
  <c r="BZ215" i="50"/>
  <c r="BZ210" i="50"/>
  <c r="BZ212" i="50"/>
  <c r="BL413" i="50"/>
  <c r="BN305" i="50"/>
  <c r="AV350" i="50"/>
  <c r="AZ1426" i="50"/>
  <c r="M1426" i="50"/>
  <c r="BN1412" i="50"/>
  <c r="AW1426" i="50"/>
  <c r="AJ969" i="50"/>
  <c r="AO969" i="50"/>
  <c r="AR969" i="50"/>
  <c r="BP953" i="50"/>
  <c r="AG969" i="50"/>
  <c r="AF969" i="50"/>
  <c r="AN969" i="50"/>
  <c r="BO764" i="50"/>
  <c r="AZ779" i="50"/>
  <c r="AW779" i="50"/>
  <c r="AC1484" i="50"/>
  <c r="BH629" i="50"/>
  <c r="AP1397" i="50"/>
  <c r="AQ1397" i="50"/>
  <c r="AX1397" i="50"/>
  <c r="BK1385" i="50"/>
  <c r="BD1374" i="50"/>
  <c r="BL575" i="50"/>
  <c r="AW589" i="50"/>
  <c r="BN575" i="50"/>
  <c r="AZ589" i="50"/>
  <c r="M589" i="50"/>
  <c r="AX1073" i="50"/>
  <c r="AP1073" i="50"/>
  <c r="AQ1073" i="50"/>
  <c r="BK1061" i="50"/>
  <c r="AZ1511" i="50"/>
  <c r="AZ1510" i="50"/>
  <c r="AW858" i="50"/>
  <c r="AP1428" i="50"/>
  <c r="AQ1428" i="50"/>
  <c r="BQ1412" i="50"/>
  <c r="I1428" i="50"/>
  <c r="AC1478" i="50"/>
  <c r="AF453" i="50"/>
  <c r="AN453" i="50"/>
  <c r="AJ453" i="50"/>
  <c r="AO453" i="50"/>
  <c r="AG453" i="50"/>
  <c r="AR453" i="50"/>
  <c r="I455" i="50"/>
  <c r="AR455" i="50"/>
  <c r="AS455" i="50"/>
  <c r="AT455" i="50"/>
  <c r="I508" i="50"/>
  <c r="I512" i="50"/>
  <c r="AR512" i="50"/>
  <c r="BS494" i="50"/>
  <c r="AO512" i="50"/>
  <c r="AQ512" i="50"/>
  <c r="AS512" i="50"/>
  <c r="AT512" i="50"/>
  <c r="BZ1533" i="50"/>
  <c r="BZ1540" i="50"/>
  <c r="BZ1488" i="50"/>
  <c r="AF213" i="50"/>
  <c r="AO213" i="50"/>
  <c r="AJ213" i="50"/>
  <c r="AG213" i="50"/>
  <c r="AR213" i="50"/>
  <c r="BP197" i="50"/>
  <c r="AN213" i="50"/>
  <c r="I971" i="50"/>
  <c r="AR971" i="50"/>
  <c r="BS953" i="50"/>
  <c r="AO971" i="50"/>
  <c r="AQ971" i="50"/>
  <c r="BO575" i="50"/>
  <c r="AW590" i="50"/>
  <c r="AZ590" i="50"/>
  <c r="M590" i="50"/>
  <c r="K1371" i="50"/>
  <c r="M1371" i="50"/>
  <c r="AW1371" i="50"/>
  <c r="BD1454" i="50"/>
  <c r="BE1455" i="50"/>
  <c r="BD1455" i="50"/>
  <c r="AZ995" i="50"/>
  <c r="M995" i="50"/>
  <c r="AW995" i="50"/>
  <c r="BO980" i="50"/>
  <c r="AZ1403" i="50"/>
  <c r="BR1385" i="50"/>
  <c r="BK2060" i="50"/>
  <c r="AQ2072" i="50"/>
  <c r="AJ911" i="50"/>
  <c r="I911" i="50"/>
  <c r="AW481" i="50"/>
  <c r="AZ481" i="50"/>
  <c r="M481" i="50"/>
  <c r="AV349" i="50"/>
  <c r="K349" i="50"/>
  <c r="M349" i="50"/>
  <c r="BZ950" i="50"/>
  <c r="BZ948" i="50"/>
  <c r="AX1694" i="50"/>
  <c r="AP1694" i="50"/>
  <c r="AQ1694" i="50"/>
  <c r="BK1682" i="50"/>
  <c r="AR1862" i="50"/>
  <c r="BS1844" i="50"/>
  <c r="AO1862" i="50"/>
  <c r="AQ1862" i="50"/>
  <c r="I1862" i="50"/>
  <c r="AN1857" i="50"/>
  <c r="AJ1857" i="50"/>
  <c r="AO1857" i="50"/>
  <c r="AP1854" i="50"/>
  <c r="I1314" i="50"/>
  <c r="AP1314" i="50"/>
  <c r="I1321" i="50"/>
  <c r="O534" i="52"/>
  <c r="Q534" i="52"/>
  <c r="C582" i="52"/>
  <c r="AW592" i="50"/>
  <c r="K592" i="50"/>
  <c r="BI575" i="50"/>
  <c r="AX591" i="50"/>
  <c r="BI413" i="50"/>
  <c r="AX429" i="50"/>
  <c r="BN413" i="50"/>
  <c r="AZ427" i="50"/>
  <c r="AW427" i="50"/>
  <c r="BI1493" i="50"/>
  <c r="AP1509" i="50"/>
  <c r="AQ1509" i="50"/>
  <c r="BQ1493" i="50"/>
  <c r="BD1158" i="50"/>
  <c r="BE1158" i="50"/>
  <c r="K861" i="50"/>
  <c r="M861" i="50"/>
  <c r="AV861" i="50"/>
  <c r="AS861" i="50"/>
  <c r="AT861" i="50"/>
  <c r="AP186" i="50"/>
  <c r="AQ186" i="50"/>
  <c r="AX186" i="50"/>
  <c r="I186" i="50"/>
  <c r="K2078" i="50"/>
  <c r="BZ642" i="50"/>
  <c r="BZ454" i="50"/>
  <c r="BZ457" i="50"/>
  <c r="BZ460" i="50"/>
  <c r="O617" i="52"/>
  <c r="Q617" i="52"/>
  <c r="C665" i="52"/>
  <c r="O665" i="52"/>
  <c r="Q665" i="52"/>
  <c r="O608" i="52"/>
  <c r="Q608" i="52"/>
  <c r="C656" i="52"/>
  <c r="O656" i="52"/>
  <c r="Q656" i="52"/>
  <c r="AR728" i="50"/>
  <c r="AO728" i="50"/>
  <c r="AQ728" i="50"/>
  <c r="AS728" i="50"/>
  <c r="AJ2045" i="50"/>
  <c r="I2045" i="50"/>
  <c r="AC1482" i="50"/>
  <c r="AC69" i="50"/>
  <c r="AC72" i="50"/>
  <c r="BZ452" i="50"/>
  <c r="BZ725" i="50"/>
  <c r="AV1451" i="50"/>
  <c r="BR413" i="50"/>
  <c r="K1511" i="50"/>
  <c r="M1511" i="50"/>
  <c r="AV1511" i="50"/>
  <c r="BL980" i="50"/>
  <c r="BC996" i="50"/>
  <c r="BE996" i="50"/>
  <c r="BC995" i="50"/>
  <c r="O607" i="52"/>
  <c r="Q607" i="52"/>
  <c r="C655" i="52"/>
  <c r="O655" i="52"/>
  <c r="Q655" i="52"/>
  <c r="K917" i="50"/>
  <c r="AV917" i="50"/>
  <c r="BL170" i="50"/>
  <c r="BC186" i="50"/>
  <c r="BC185" i="50"/>
  <c r="AS484" i="50"/>
  <c r="AT484" i="50"/>
  <c r="BC482" i="50"/>
  <c r="AZ1885" i="50"/>
  <c r="M1885" i="50"/>
  <c r="AW1885" i="50"/>
  <c r="AZ1105" i="50"/>
  <c r="M1105" i="50"/>
  <c r="AZ1106" i="50"/>
  <c r="AP1425" i="50"/>
  <c r="AQ1425" i="50"/>
  <c r="AW1425" i="50"/>
  <c r="I1425" i="50"/>
  <c r="BM1412" i="50"/>
  <c r="BS1196" i="50"/>
  <c r="BZ510" i="50"/>
  <c r="AP1503" i="50"/>
  <c r="AR1480" i="50"/>
  <c r="I1480" i="50"/>
  <c r="AS1480" i="50"/>
  <c r="AT1480" i="50"/>
  <c r="AJ1476" i="50"/>
  <c r="AT646" i="50"/>
  <c r="AO646" i="50"/>
  <c r="AQ646" i="50"/>
  <c r="AS646" i="50"/>
  <c r="AR646" i="50"/>
  <c r="I646" i="50"/>
  <c r="I456" i="50"/>
  <c r="BQ440" i="50"/>
  <c r="AP456" i="50"/>
  <c r="AQ456" i="50"/>
  <c r="AX456" i="50"/>
  <c r="K1425" i="50"/>
  <c r="M1425" i="50"/>
  <c r="AV1425" i="50"/>
  <c r="AS1425" i="50"/>
  <c r="AT1425" i="50"/>
  <c r="AX2045" i="50"/>
  <c r="AW1862" i="50"/>
  <c r="I510" i="50"/>
  <c r="BQ494" i="50"/>
  <c r="AP510" i="50"/>
  <c r="AQ510" i="50"/>
  <c r="AX510" i="50"/>
  <c r="BE1428" i="50"/>
  <c r="AW348" i="50"/>
  <c r="BD348" i="50"/>
  <c r="BI953" i="50"/>
  <c r="AW780" i="50"/>
  <c r="AS780" i="50"/>
  <c r="AT780" i="50"/>
  <c r="AZ511" i="50"/>
  <c r="AZ512" i="50"/>
  <c r="O525" i="52"/>
  <c r="Q525" i="52"/>
  <c r="C573" i="52"/>
  <c r="AZ1318" i="50"/>
  <c r="AW1318" i="50"/>
  <c r="O538" i="52"/>
  <c r="Q538" i="52"/>
  <c r="BD996" i="50"/>
  <c r="BZ1542" i="50"/>
  <c r="BZ1544" i="50"/>
  <c r="M1781" i="50"/>
  <c r="AW588" i="50"/>
  <c r="AV588" i="50"/>
  <c r="K588" i="50"/>
  <c r="M588" i="50"/>
  <c r="AS588" i="50"/>
  <c r="AT588" i="50"/>
  <c r="BZ734" i="50"/>
  <c r="BZ732" i="50"/>
  <c r="BC752" i="50"/>
  <c r="AZ754" i="50"/>
  <c r="AZ755" i="50"/>
  <c r="BR737" i="50"/>
  <c r="BC753" i="50"/>
  <c r="AP1476" i="50"/>
  <c r="AV591" i="50"/>
  <c r="AW591" i="50"/>
  <c r="K591" i="50"/>
  <c r="M591" i="50"/>
  <c r="AS591" i="50"/>
  <c r="AT591" i="50"/>
  <c r="M917" i="50"/>
  <c r="AV728" i="50"/>
  <c r="K728" i="50"/>
  <c r="AW728" i="50"/>
  <c r="AV1509" i="50"/>
  <c r="K1509" i="50"/>
  <c r="AW1509" i="50"/>
  <c r="AS1509" i="50"/>
  <c r="AT1509" i="50"/>
  <c r="C630" i="52"/>
  <c r="O582" i="52"/>
  <c r="Q582" i="52"/>
  <c r="K1694" i="50"/>
  <c r="M1694" i="50"/>
  <c r="AS1694" i="50"/>
  <c r="AT1694" i="50"/>
  <c r="AW1694" i="50"/>
  <c r="AV1694" i="50"/>
  <c r="AV2072" i="50"/>
  <c r="K2072" i="50"/>
  <c r="AS2072" i="50"/>
  <c r="AT2072" i="50"/>
  <c r="AV1428" i="50"/>
  <c r="K1428" i="50"/>
  <c r="AW1428" i="50"/>
  <c r="AS1428" i="50"/>
  <c r="AT1428" i="50"/>
  <c r="BQ953" i="50"/>
  <c r="I969" i="50"/>
  <c r="AP969" i="50"/>
  <c r="AQ969" i="50"/>
  <c r="AP1505" i="50"/>
  <c r="AQ1505" i="50"/>
  <c r="BK1493" i="50"/>
  <c r="I452" i="50"/>
  <c r="AJ452" i="50"/>
  <c r="C563" i="52"/>
  <c r="O515" i="52"/>
  <c r="Q515" i="52"/>
  <c r="AS1775" i="50"/>
  <c r="AT1775" i="50"/>
  <c r="AV1775" i="50"/>
  <c r="K1775" i="50"/>
  <c r="M1775" i="50"/>
  <c r="K1322" i="50"/>
  <c r="AV1322" i="50"/>
  <c r="AW1322" i="50"/>
  <c r="K429" i="50"/>
  <c r="M429" i="50"/>
  <c r="AW429" i="50"/>
  <c r="AV429" i="50"/>
  <c r="AS429" i="50"/>
  <c r="AT429" i="50"/>
  <c r="I647" i="50"/>
  <c r="AO647" i="50"/>
  <c r="AQ647" i="50"/>
  <c r="AS647" i="50"/>
  <c r="AT647" i="50"/>
  <c r="AR647" i="50"/>
  <c r="BS629" i="50"/>
  <c r="AX479" i="50"/>
  <c r="BK467" i="50"/>
  <c r="AP479" i="50"/>
  <c r="AQ479" i="50"/>
  <c r="AW1401" i="50"/>
  <c r="K1401" i="50"/>
  <c r="M1401" i="50"/>
  <c r="AV1401" i="50"/>
  <c r="AS1401" i="50"/>
  <c r="AT1401" i="50"/>
  <c r="BD2048" i="50"/>
  <c r="BE2048" i="50"/>
  <c r="K2046" i="50"/>
  <c r="M2046" i="50"/>
  <c r="AV2046" i="50"/>
  <c r="AW2046" i="50"/>
  <c r="AS2046" i="50"/>
  <c r="AT2046" i="50"/>
  <c r="AW1861" i="50"/>
  <c r="K1861" i="50"/>
  <c r="AV1861" i="50"/>
  <c r="BK575" i="50"/>
  <c r="AP587" i="50"/>
  <c r="AQ587" i="50"/>
  <c r="K754" i="50"/>
  <c r="M754" i="50"/>
  <c r="AW754" i="50"/>
  <c r="AV754" i="50"/>
  <c r="BE941" i="50"/>
  <c r="BD941" i="50"/>
  <c r="M484" i="50"/>
  <c r="I1317" i="50"/>
  <c r="AP1317" i="50"/>
  <c r="AQ1317" i="50"/>
  <c r="BM1304" i="50"/>
  <c r="I1860" i="50"/>
  <c r="BQ1844" i="50"/>
  <c r="AP1860" i="50"/>
  <c r="AQ1860" i="50"/>
  <c r="BE1805" i="50"/>
  <c r="BD1805" i="50"/>
  <c r="AV1803" i="50"/>
  <c r="K1803" i="50"/>
  <c r="M1803" i="50"/>
  <c r="AW1803" i="50"/>
  <c r="AS1803" i="50"/>
  <c r="AT1803" i="50"/>
  <c r="AP963" i="50"/>
  <c r="BC968" i="50"/>
  <c r="BL953" i="50"/>
  <c r="BC969" i="50"/>
  <c r="AW2022" i="50"/>
  <c r="K2022" i="50"/>
  <c r="M2022" i="50"/>
  <c r="AV2022" i="50"/>
  <c r="AS2022" i="50"/>
  <c r="AT2022" i="50"/>
  <c r="BE995" i="50"/>
  <c r="BD995" i="50"/>
  <c r="AS72" i="50"/>
  <c r="AT72" i="50"/>
  <c r="AF72" i="50"/>
  <c r="AH72" i="50"/>
  <c r="AG72" i="50"/>
  <c r="BQ197" i="50"/>
  <c r="I213" i="50"/>
  <c r="AP213" i="50"/>
  <c r="AQ213" i="50"/>
  <c r="AV777" i="50"/>
  <c r="K777" i="50"/>
  <c r="M777" i="50"/>
  <c r="AW777" i="50"/>
  <c r="AS777" i="50"/>
  <c r="AT777" i="50"/>
  <c r="BZ813" i="50"/>
  <c r="BZ815" i="50"/>
  <c r="AJ642" i="50"/>
  <c r="BM629" i="50"/>
  <c r="AO642" i="50"/>
  <c r="AN642" i="50"/>
  <c r="AR642" i="50"/>
  <c r="AG642" i="50"/>
  <c r="AF642" i="50"/>
  <c r="BD1400" i="50"/>
  <c r="BE1400" i="50"/>
  <c r="BK764" i="50"/>
  <c r="AP776" i="50"/>
  <c r="AQ776" i="50"/>
  <c r="AR1479" i="50"/>
  <c r="AF1479" i="50"/>
  <c r="AJ1479" i="50"/>
  <c r="AO1479" i="50"/>
  <c r="AN1479" i="50"/>
  <c r="AG1479" i="50"/>
  <c r="AW458" i="50"/>
  <c r="K458" i="50"/>
  <c r="AV458" i="50"/>
  <c r="AS458" i="50"/>
  <c r="AT458" i="50"/>
  <c r="O514" i="52"/>
  <c r="Q514" i="52"/>
  <c r="C562" i="52"/>
  <c r="BD185" i="50"/>
  <c r="BE185" i="50"/>
  <c r="BS710" i="50"/>
  <c r="AZ728" i="50"/>
  <c r="AZ727" i="50"/>
  <c r="I1857" i="50"/>
  <c r="AP1857" i="50"/>
  <c r="AQ1857" i="50"/>
  <c r="BM1844" i="50"/>
  <c r="AW512" i="50"/>
  <c r="AV512" i="50"/>
  <c r="K512" i="50"/>
  <c r="M512" i="50"/>
  <c r="AV1397" i="50"/>
  <c r="AW1397" i="50"/>
  <c r="K1397" i="50"/>
  <c r="M1397" i="50"/>
  <c r="AS1397" i="50"/>
  <c r="AT1397" i="50"/>
  <c r="AO1484" i="50"/>
  <c r="AQ1484" i="50"/>
  <c r="AR1484" i="50"/>
  <c r="BS1466" i="50"/>
  <c r="I1484" i="50"/>
  <c r="BE1427" i="50"/>
  <c r="BD1427" i="50"/>
  <c r="BE483" i="50"/>
  <c r="BD483" i="50"/>
  <c r="AT644" i="50"/>
  <c r="I644" i="50"/>
  <c r="AR644" i="50"/>
  <c r="AS644" i="50"/>
  <c r="BI1844" i="50"/>
  <c r="AX1860" i="50"/>
  <c r="AZ751" i="50"/>
  <c r="M751" i="50"/>
  <c r="BN737" i="50"/>
  <c r="AW751" i="50"/>
  <c r="AJ639" i="50"/>
  <c r="I639" i="50"/>
  <c r="C224" i="50"/>
  <c r="BA10" i="61"/>
  <c r="T10" i="61"/>
  <c r="K426" i="50"/>
  <c r="M426" i="50"/>
  <c r="AW426" i="50"/>
  <c r="AV426" i="50"/>
  <c r="AS426" i="50"/>
  <c r="AT426" i="50"/>
  <c r="BK980" i="50"/>
  <c r="AP992" i="50"/>
  <c r="AQ992" i="50"/>
  <c r="AX992" i="50"/>
  <c r="K1078" i="50"/>
  <c r="M1078" i="50"/>
  <c r="AW1078" i="50"/>
  <c r="AV1078" i="50"/>
  <c r="BR1061" i="50"/>
  <c r="AZ1079" i="50"/>
  <c r="M1079" i="50"/>
  <c r="AZ1078" i="50"/>
  <c r="BR1844" i="50"/>
  <c r="AZ1862" i="50"/>
  <c r="AZ1861" i="50"/>
  <c r="BS440" i="50"/>
  <c r="C606" i="52"/>
  <c r="O558" i="52"/>
  <c r="Q558" i="52"/>
  <c r="C618" i="52"/>
  <c r="O570" i="52"/>
  <c r="Q570" i="52"/>
  <c r="AJ506" i="50"/>
  <c r="I506" i="50"/>
  <c r="BL1304" i="50"/>
  <c r="BM953" i="50"/>
  <c r="AP966" i="50"/>
  <c r="AQ966" i="50"/>
  <c r="I966" i="50"/>
  <c r="K970" i="50"/>
  <c r="AW970" i="50"/>
  <c r="AV970" i="50"/>
  <c r="AW967" i="50"/>
  <c r="BN953" i="50"/>
  <c r="AZ967" i="50"/>
  <c r="M967" i="50"/>
  <c r="BE186" i="50"/>
  <c r="BD186" i="50"/>
  <c r="AR1482" i="50"/>
  <c r="BP1466" i="50"/>
  <c r="AO1482" i="50"/>
  <c r="AN1482" i="50"/>
  <c r="AJ1482" i="50"/>
  <c r="BQ1466" i="50"/>
  <c r="AG1482" i="50"/>
  <c r="AF1482" i="50"/>
  <c r="BZ464" i="50"/>
  <c r="BZ462" i="50"/>
  <c r="AS1862" i="50"/>
  <c r="AT1862" i="50"/>
  <c r="K971" i="50"/>
  <c r="AW971" i="50"/>
  <c r="AV971" i="50"/>
  <c r="BL440" i="50"/>
  <c r="AI1478" i="50"/>
  <c r="AN1478" i="50"/>
  <c r="AO1478" i="50"/>
  <c r="AF1478" i="50"/>
  <c r="AR1478" i="50"/>
  <c r="BJ1466" i="50"/>
  <c r="AG1478" i="50"/>
  <c r="BE482" i="50"/>
  <c r="BD482" i="50"/>
  <c r="AW186" i="50"/>
  <c r="K186" i="50"/>
  <c r="M186" i="50"/>
  <c r="AV186" i="50"/>
  <c r="AS186" i="50"/>
  <c r="AT186" i="50"/>
  <c r="AX1320" i="50"/>
  <c r="BI1304" i="50"/>
  <c r="AP911" i="50"/>
  <c r="AQ911" i="50"/>
  <c r="BK899" i="50"/>
  <c r="AX911" i="50"/>
  <c r="AS971" i="50"/>
  <c r="AT971" i="50"/>
  <c r="AW455" i="50"/>
  <c r="AZ455" i="50"/>
  <c r="M455" i="50"/>
  <c r="BO440" i="50"/>
  <c r="I453" i="50"/>
  <c r="AP453" i="50"/>
  <c r="AQ453" i="50"/>
  <c r="BM440" i="50"/>
  <c r="K1073" i="50"/>
  <c r="M1073" i="50"/>
  <c r="AS1073" i="50"/>
  <c r="AT1073" i="50"/>
  <c r="AV1073" i="50"/>
  <c r="AW1073" i="50"/>
  <c r="AV1806" i="50"/>
  <c r="AW1806" i="50"/>
  <c r="K1806" i="50"/>
  <c r="M1806" i="50"/>
  <c r="AS1806" i="50"/>
  <c r="AT1806" i="50"/>
  <c r="AW993" i="50"/>
  <c r="AV993" i="50"/>
  <c r="K993" i="50"/>
  <c r="M993" i="50"/>
  <c r="AS993" i="50"/>
  <c r="AT993" i="50"/>
  <c r="AW725" i="50"/>
  <c r="BO710" i="50"/>
  <c r="AZ725" i="50"/>
  <c r="M725" i="50"/>
  <c r="C613" i="52"/>
  <c r="O565" i="52"/>
  <c r="Q565" i="52"/>
  <c r="K1398" i="50"/>
  <c r="M1398" i="50"/>
  <c r="AW1398" i="50"/>
  <c r="AV1398" i="50"/>
  <c r="AS1398" i="50"/>
  <c r="AT1398" i="50"/>
  <c r="BD1401" i="50"/>
  <c r="BE1401" i="50"/>
  <c r="AW1802" i="50"/>
  <c r="K1802" i="50"/>
  <c r="M1802" i="50"/>
  <c r="AV1802" i="50"/>
  <c r="AS1802" i="50"/>
  <c r="AT1802" i="50"/>
  <c r="M781" i="50"/>
  <c r="BZ518" i="50"/>
  <c r="BZ516" i="50"/>
  <c r="BQ1304" i="50"/>
  <c r="AP1320" i="50"/>
  <c r="AQ1320" i="50"/>
  <c r="I1320" i="50"/>
  <c r="AW1858" i="50"/>
  <c r="BN1844" i="50"/>
  <c r="AZ1858" i="50"/>
  <c r="M1858" i="50"/>
  <c r="AJ1856" i="50"/>
  <c r="I1856" i="50"/>
  <c r="AS643" i="50"/>
  <c r="AT643" i="50"/>
  <c r="AR643" i="50"/>
  <c r="I643" i="50"/>
  <c r="AG645" i="50"/>
  <c r="AR645" i="50"/>
  <c r="BP629" i="50"/>
  <c r="AN645" i="50"/>
  <c r="AF645" i="50"/>
  <c r="AJ645" i="50"/>
  <c r="AO645" i="50"/>
  <c r="AP425" i="50"/>
  <c r="AQ425" i="50"/>
  <c r="BK413" i="50"/>
  <c r="BE2049" i="50"/>
  <c r="BD2049" i="50"/>
  <c r="I1483" i="50"/>
  <c r="AR1483" i="50"/>
  <c r="BC1481" i="50"/>
  <c r="BE1481" i="50"/>
  <c r="AO1483" i="50"/>
  <c r="AQ1483" i="50"/>
  <c r="BD942" i="50"/>
  <c r="BE942" i="50"/>
  <c r="BZ86" i="50"/>
  <c r="BZ84" i="50"/>
  <c r="AV480" i="50"/>
  <c r="AW480" i="50"/>
  <c r="K480" i="50"/>
  <c r="M480" i="50"/>
  <c r="AS480" i="50"/>
  <c r="AT480" i="50"/>
  <c r="AW1319" i="50"/>
  <c r="AZ1319" i="50"/>
  <c r="M1319" i="50"/>
  <c r="BO1304" i="50"/>
  <c r="AJ1316" i="50"/>
  <c r="AP1316" i="50"/>
  <c r="AQ1316" i="50"/>
  <c r="I1316" i="50"/>
  <c r="AZ1859" i="50"/>
  <c r="M1859" i="50"/>
  <c r="BO1844" i="50"/>
  <c r="AW1859" i="50"/>
  <c r="BE1806" i="50"/>
  <c r="BD1806" i="50"/>
  <c r="AW1374" i="50"/>
  <c r="K1374" i="50"/>
  <c r="M1374" i="50"/>
  <c r="AV1374" i="50"/>
  <c r="AS1374" i="50"/>
  <c r="AT1374" i="50"/>
  <c r="BZ653" i="50"/>
  <c r="BZ651" i="50"/>
  <c r="AZ971" i="50"/>
  <c r="M971" i="50"/>
  <c r="BR953" i="50"/>
  <c r="AZ970" i="50"/>
  <c r="AJ1478" i="50"/>
  <c r="I1478" i="50"/>
  <c r="BL1466" i="50"/>
  <c r="BC1482" i="50"/>
  <c r="BK440" i="50"/>
  <c r="AX452" i="50"/>
  <c r="AP452" i="50"/>
  <c r="AQ452" i="50"/>
  <c r="AW452" i="50"/>
  <c r="BK1304" i="50"/>
  <c r="AZ1483" i="50"/>
  <c r="AZ1484" i="50"/>
  <c r="I645" i="50"/>
  <c r="BQ629" i="50"/>
  <c r="AP645" i="50"/>
  <c r="AQ645" i="50"/>
  <c r="AW911" i="50"/>
  <c r="AV911" i="50"/>
  <c r="K911" i="50"/>
  <c r="M911" i="50"/>
  <c r="AS911" i="50"/>
  <c r="AT911" i="50"/>
  <c r="AX506" i="50"/>
  <c r="AP506" i="50"/>
  <c r="AQ506" i="50"/>
  <c r="K506" i="50"/>
  <c r="M506" i="50"/>
  <c r="BK494" i="50"/>
  <c r="C654" i="52"/>
  <c r="O654" i="52"/>
  <c r="Q654" i="52"/>
  <c r="O606" i="52"/>
  <c r="Q606" i="52"/>
  <c r="BI629" i="50"/>
  <c r="AX645" i="50"/>
  <c r="AP639" i="50"/>
  <c r="I642" i="50"/>
  <c r="AP642" i="50"/>
  <c r="AQ642" i="50"/>
  <c r="BE969" i="50"/>
  <c r="BD969" i="50"/>
  <c r="K647" i="50"/>
  <c r="AV647" i="50"/>
  <c r="AW647" i="50"/>
  <c r="C621" i="52"/>
  <c r="O573" i="52"/>
  <c r="Q573" i="52"/>
  <c r="AV456" i="50"/>
  <c r="AW456" i="50"/>
  <c r="K456" i="50"/>
  <c r="M456" i="50"/>
  <c r="AS456" i="50"/>
  <c r="AT456" i="50"/>
  <c r="AZ647" i="50"/>
  <c r="M647" i="50"/>
  <c r="AZ646" i="50"/>
  <c r="BR629" i="50"/>
  <c r="AP1482" i="50"/>
  <c r="AQ1482" i="50"/>
  <c r="I1482" i="50"/>
  <c r="AW992" i="50"/>
  <c r="AV992" i="50"/>
  <c r="K992" i="50"/>
  <c r="M992" i="50"/>
  <c r="AS992" i="50"/>
  <c r="AT992" i="50"/>
  <c r="O562" i="52"/>
  <c r="Q562" i="52"/>
  <c r="C610" i="52"/>
  <c r="K479" i="50"/>
  <c r="M479" i="50"/>
  <c r="AW479" i="50"/>
  <c r="AV479" i="50"/>
  <c r="AS479" i="50"/>
  <c r="AT479" i="50"/>
  <c r="O630" i="52"/>
  <c r="Q630" i="52"/>
  <c r="C678" i="52"/>
  <c r="O678" i="52"/>
  <c r="Q678" i="52"/>
  <c r="C634" i="52"/>
  <c r="O586" i="52"/>
  <c r="Q586" i="52"/>
  <c r="AW1480" i="50"/>
  <c r="AZ1480" i="50"/>
  <c r="M1480" i="50"/>
  <c r="BN1466" i="50"/>
  <c r="BK1844" i="50"/>
  <c r="AP1856" i="50"/>
  <c r="AQ1856" i="50"/>
  <c r="AX1856" i="50"/>
  <c r="AW644" i="50"/>
  <c r="BO629" i="50"/>
  <c r="AZ644" i="50"/>
  <c r="M644" i="50"/>
  <c r="I1479" i="50"/>
  <c r="BM1466" i="50"/>
  <c r="AP1479" i="50"/>
  <c r="AQ1479" i="50"/>
  <c r="BL629" i="50"/>
  <c r="BC644" i="50"/>
  <c r="BC645" i="50"/>
  <c r="BD645" i="50"/>
  <c r="M1861" i="50"/>
  <c r="AV646" i="50"/>
  <c r="AW646" i="50"/>
  <c r="K646" i="50"/>
  <c r="M646" i="50"/>
  <c r="AV1857" i="50"/>
  <c r="K1857" i="50"/>
  <c r="M1857" i="50"/>
  <c r="AS1857" i="50"/>
  <c r="AT1857" i="50"/>
  <c r="BN629" i="50"/>
  <c r="AW643" i="50"/>
  <c r="AZ643" i="50"/>
  <c r="M643" i="50"/>
  <c r="K1320" i="50"/>
  <c r="M1320" i="50"/>
  <c r="AW1320" i="50"/>
  <c r="AV1320" i="50"/>
  <c r="AS1320" i="50"/>
  <c r="AT1320" i="50"/>
  <c r="O613" i="52"/>
  <c r="Q613" i="52"/>
  <c r="C661" i="52"/>
  <c r="O661" i="52"/>
  <c r="Q661" i="52"/>
  <c r="M970" i="50"/>
  <c r="K966" i="50"/>
  <c r="M966" i="50"/>
  <c r="AW966" i="50"/>
  <c r="AV966" i="50"/>
  <c r="AS966" i="50"/>
  <c r="AT966" i="50"/>
  <c r="O618" i="52"/>
  <c r="Q618" i="52"/>
  <c r="C666" i="52"/>
  <c r="O666" i="52"/>
  <c r="Q666" i="52"/>
  <c r="C251" i="50"/>
  <c r="BD968" i="50"/>
  <c r="BE968" i="50"/>
  <c r="K1860" i="50"/>
  <c r="M1860" i="50"/>
  <c r="AW1860" i="50"/>
  <c r="AV1860" i="50"/>
  <c r="AS1860" i="50"/>
  <c r="AT1860" i="50"/>
  <c r="AW1317" i="50"/>
  <c r="AV1317" i="50"/>
  <c r="K1317" i="50"/>
  <c r="M1317" i="50"/>
  <c r="AS1317" i="50"/>
  <c r="AT1317" i="50"/>
  <c r="K587" i="50"/>
  <c r="M587" i="50"/>
  <c r="AW587" i="50"/>
  <c r="AV587" i="50"/>
  <c r="AS587" i="50"/>
  <c r="AT587" i="50"/>
  <c r="C611" i="52"/>
  <c r="O563" i="52"/>
  <c r="Q563" i="52"/>
  <c r="AW1505" i="50"/>
  <c r="AV1505" i="50"/>
  <c r="K1505" i="50"/>
  <c r="M1505" i="50"/>
  <c r="AS1505" i="50"/>
  <c r="AT1505" i="50"/>
  <c r="M728" i="50"/>
  <c r="BE753" i="50"/>
  <c r="BD753" i="50"/>
  <c r="BE752" i="50"/>
  <c r="BD752" i="50"/>
  <c r="K510" i="50"/>
  <c r="M510" i="50"/>
  <c r="AW510" i="50"/>
  <c r="AV510" i="50"/>
  <c r="AS510" i="50"/>
  <c r="AT510" i="50"/>
  <c r="BI1466" i="50"/>
  <c r="AX1482" i="50"/>
  <c r="AX1478" i="50"/>
  <c r="O610" i="52"/>
  <c r="Q610" i="52"/>
  <c r="C658" i="52"/>
  <c r="O658" i="52"/>
  <c r="Q658" i="52"/>
  <c r="K1316" i="50"/>
  <c r="AS1316" i="50"/>
  <c r="AT1316" i="50"/>
  <c r="C659" i="52"/>
  <c r="O659" i="52"/>
  <c r="Q659" i="52"/>
  <c r="O611" i="52"/>
  <c r="Q611" i="52"/>
  <c r="AW1479" i="50"/>
  <c r="AV1479" i="50"/>
  <c r="K1479" i="50"/>
  <c r="M1479" i="50"/>
  <c r="AS1479" i="50"/>
  <c r="AT1479" i="50"/>
  <c r="C682" i="52"/>
  <c r="O682" i="52"/>
  <c r="Q682" i="52"/>
  <c r="O634" i="52"/>
  <c r="Q634" i="52"/>
  <c r="BE645" i="50"/>
  <c r="K1482" i="50"/>
  <c r="M1482" i="50"/>
  <c r="AW506" i="50"/>
  <c r="AV506" i="50"/>
  <c r="AS506" i="50"/>
  <c r="AT506" i="50"/>
  <c r="K645" i="50"/>
  <c r="M645" i="50"/>
  <c r="AS645" i="50"/>
  <c r="AT645" i="50"/>
  <c r="BD1481" i="50"/>
  <c r="C278" i="50"/>
  <c r="C305" i="50"/>
  <c r="C332" i="50"/>
  <c r="BA11" i="61"/>
  <c r="S11" i="61"/>
  <c r="BD644" i="50"/>
  <c r="BE644" i="50"/>
  <c r="AV1856" i="50"/>
  <c r="AW1856" i="50"/>
  <c r="K1856" i="50"/>
  <c r="M1856" i="50"/>
  <c r="AS1856" i="50"/>
  <c r="AT1856" i="50"/>
  <c r="O621" i="52"/>
  <c r="Q621" i="52"/>
  <c r="C669" i="52"/>
  <c r="O669" i="52"/>
  <c r="Q669" i="52"/>
  <c r="AV642" i="50"/>
  <c r="AW642" i="50"/>
  <c r="K642" i="50"/>
  <c r="M642" i="50"/>
  <c r="AS642" i="50"/>
  <c r="AT642" i="50"/>
  <c r="AV452" i="50"/>
  <c r="K452" i="50"/>
  <c r="M452" i="50"/>
  <c r="AS452" i="50"/>
  <c r="AT452" i="50"/>
  <c r="BD1482" i="50"/>
  <c r="BE1482" i="50"/>
  <c r="BK1466" i="50"/>
  <c r="AP1478" i="50"/>
  <c r="AQ1478" i="50"/>
  <c r="BA12" i="61"/>
  <c r="L12" i="61"/>
  <c r="BA13" i="61"/>
  <c r="T13" i="61"/>
  <c r="G11" i="61"/>
  <c r="AV11" i="61"/>
  <c r="D11" i="61"/>
  <c r="E11" i="61"/>
  <c r="J11" i="61"/>
  <c r="N11" i="61"/>
  <c r="F11" i="61"/>
  <c r="AU12" i="61"/>
  <c r="K10" i="61"/>
  <c r="N10" i="61"/>
  <c r="P10" i="61"/>
  <c r="AU10" i="61"/>
  <c r="H10" i="61"/>
  <c r="O10" i="61"/>
  <c r="D10" i="61"/>
  <c r="AW10" i="61"/>
  <c r="R10" i="61"/>
  <c r="G9" i="61"/>
  <c r="AY9" i="61"/>
  <c r="D9" i="61"/>
  <c r="K9" i="61"/>
  <c r="J9" i="61"/>
  <c r="U9" i="61"/>
  <c r="L9" i="61"/>
  <c r="AV9" i="61"/>
  <c r="P9" i="61"/>
  <c r="Q9" i="61"/>
  <c r="AX9" i="61"/>
  <c r="I9" i="61"/>
  <c r="O9" i="61"/>
  <c r="F9" i="61"/>
  <c r="R9" i="61"/>
  <c r="N9" i="61"/>
  <c r="K1478" i="50"/>
  <c r="M1478" i="50"/>
  <c r="AW1478" i="50"/>
  <c r="AS1478" i="50"/>
  <c r="AT1478" i="50"/>
  <c r="AV1478" i="50"/>
  <c r="AV1482" i="50"/>
  <c r="AW1482" i="50"/>
  <c r="AS1482" i="50"/>
  <c r="AT1482" i="50"/>
  <c r="AV213" i="50"/>
  <c r="AW213" i="50"/>
  <c r="K213" i="50"/>
  <c r="AS213" i="50"/>
  <c r="AT213" i="50"/>
  <c r="AP72" i="50"/>
  <c r="AI72" i="50"/>
  <c r="AW1316" i="50"/>
  <c r="AV1316" i="50"/>
  <c r="AV425" i="50"/>
  <c r="AW425" i="50"/>
  <c r="AS425" i="50"/>
  <c r="AT425" i="50"/>
  <c r="K425" i="50"/>
  <c r="M425" i="50"/>
  <c r="AW776" i="50"/>
  <c r="K776" i="50"/>
  <c r="M776" i="50"/>
  <c r="AS776" i="50"/>
  <c r="AT776" i="50"/>
  <c r="AV776" i="50"/>
  <c r="K969" i="50"/>
  <c r="M969" i="50"/>
  <c r="AV969" i="50"/>
  <c r="AS969" i="50"/>
  <c r="AT969" i="50"/>
  <c r="AW969" i="50"/>
  <c r="W1051" i="50"/>
  <c r="V1052" i="50"/>
  <c r="W1052" i="50"/>
  <c r="C359" i="50"/>
  <c r="BA14" i="61"/>
  <c r="P14" i="61"/>
  <c r="AV645" i="50"/>
  <c r="AW645" i="50"/>
  <c r="AV1483" i="50"/>
  <c r="AW1483" i="50"/>
  <c r="K1483" i="50"/>
  <c r="M1483" i="50"/>
  <c r="AS1483" i="50"/>
  <c r="AT1483" i="50"/>
  <c r="K453" i="50"/>
  <c r="M453" i="50"/>
  <c r="AV453" i="50"/>
  <c r="AS453" i="50"/>
  <c r="AT453" i="50"/>
  <c r="AW453" i="50"/>
  <c r="AW1484" i="50"/>
  <c r="AV1484" i="50"/>
  <c r="AS1484" i="50"/>
  <c r="AT1484" i="50"/>
  <c r="K1484" i="50"/>
  <c r="M1484" i="50"/>
  <c r="AX1316" i="50"/>
  <c r="M1316" i="50"/>
  <c r="BR1466" i="50"/>
  <c r="AV1862" i="50"/>
  <c r="K1862" i="50"/>
  <c r="M1862" i="50"/>
  <c r="K348" i="50"/>
  <c r="M348" i="50"/>
  <c r="AV348" i="50"/>
  <c r="AS348" i="50"/>
  <c r="AT348" i="50"/>
  <c r="AX969" i="50"/>
  <c r="H9" i="61"/>
  <c r="AU9" i="61"/>
  <c r="M9" i="61"/>
  <c r="K943" i="50"/>
  <c r="M943" i="50"/>
  <c r="AW1510" i="50"/>
  <c r="K1510" i="50"/>
  <c r="M1510" i="50"/>
  <c r="AV1510" i="50"/>
  <c r="AV858" i="50"/>
  <c r="AS858" i="50"/>
  <c r="AT858" i="50"/>
  <c r="K858" i="50"/>
  <c r="M858" i="50"/>
  <c r="AW1781" i="50"/>
  <c r="AV1781" i="50"/>
  <c r="AS1781" i="50"/>
  <c r="AT1781" i="50"/>
  <c r="AS1481" i="50"/>
  <c r="AR1481" i="50"/>
  <c r="AT1481" i="50"/>
  <c r="AN641" i="50"/>
  <c r="AG641" i="50"/>
  <c r="AI641" i="50"/>
  <c r="AO641" i="50"/>
  <c r="K260" i="58"/>
  <c r="M260" i="58"/>
  <c r="AF260" i="58"/>
  <c r="AG260" i="58"/>
  <c r="BZ761" i="50"/>
  <c r="BZ759" i="50"/>
  <c r="AS349" i="50"/>
  <c r="AT349" i="50"/>
  <c r="AW349" i="50"/>
  <c r="AF1857" i="50"/>
  <c r="AG1857" i="50"/>
  <c r="AR1857" i="50"/>
  <c r="BR575" i="50"/>
  <c r="AZ592" i="50"/>
  <c r="M592" i="50"/>
  <c r="AV781" i="50"/>
  <c r="AS781" i="50"/>
  <c r="AT781" i="50"/>
  <c r="AW781" i="50"/>
  <c r="K857" i="50"/>
  <c r="M857" i="50"/>
  <c r="AS857" i="50"/>
  <c r="AT857" i="50"/>
  <c r="AV857" i="50"/>
  <c r="AS593" i="50"/>
  <c r="AT593" i="50"/>
  <c r="AW997" i="50"/>
  <c r="AV997" i="50"/>
  <c r="K997" i="50"/>
  <c r="M997" i="50"/>
  <c r="K1672" i="50"/>
  <c r="M1672" i="50"/>
  <c r="AS1672" i="50"/>
  <c r="AT1672" i="50"/>
  <c r="AW1672" i="50"/>
  <c r="BK2033" i="50"/>
  <c r="AP2045" i="50"/>
  <c r="AQ2045" i="50"/>
  <c r="AZ994" i="50"/>
  <c r="M994" i="50"/>
  <c r="BN980" i="50"/>
  <c r="BN1709" i="50"/>
  <c r="AW1723" i="50"/>
  <c r="AZ1723" i="50"/>
  <c r="K350" i="50"/>
  <c r="AW350" i="50"/>
  <c r="I751" i="50"/>
  <c r="AT751" i="50"/>
  <c r="AS508" i="50"/>
  <c r="AT508" i="50"/>
  <c r="AR508" i="50"/>
  <c r="AF167" i="58"/>
  <c r="AG167" i="58"/>
  <c r="K167" i="58"/>
  <c r="M167" i="58"/>
  <c r="AW1402" i="50"/>
  <c r="K1402" i="50"/>
  <c r="AS1671" i="50"/>
  <c r="AT1671" i="50"/>
  <c r="AV1671" i="50"/>
  <c r="K1671" i="50"/>
  <c r="M1671" i="50"/>
  <c r="K485" i="50"/>
  <c r="M485" i="50"/>
  <c r="AV485" i="50"/>
  <c r="I728" i="50"/>
  <c r="AT728" i="50"/>
  <c r="AO511" i="50"/>
  <c r="AQ511" i="50"/>
  <c r="I511" i="50"/>
  <c r="BE1373" i="50"/>
  <c r="BD1373" i="50"/>
  <c r="AW1451" i="50"/>
  <c r="AS1451" i="50"/>
  <c r="AT1451" i="50"/>
  <c r="K1451" i="50"/>
  <c r="BN1385" i="50"/>
  <c r="AZ1399" i="50"/>
  <c r="M1399" i="50"/>
  <c r="AS917" i="50"/>
  <c r="AT917" i="50"/>
  <c r="AS1214" i="50"/>
  <c r="AT1214" i="50"/>
  <c r="AW1214" i="50"/>
  <c r="BZ214" i="50"/>
  <c r="BZ217" i="50"/>
  <c r="BZ211" i="50"/>
  <c r="BZ209" i="50"/>
  <c r="K780" i="50"/>
  <c r="M780" i="50"/>
  <c r="AV780" i="50"/>
  <c r="AV1050" i="50"/>
  <c r="AS1050" i="50"/>
  <c r="AT1050" i="50"/>
  <c r="K1050" i="50"/>
  <c r="M1050" i="50"/>
  <c r="AG296" i="58"/>
  <c r="BC347" i="50"/>
  <c r="AZ350" i="50"/>
  <c r="BO926" i="50"/>
  <c r="AZ941" i="50"/>
  <c r="M941" i="50"/>
  <c r="AX1509" i="50"/>
  <c r="M1509" i="50"/>
  <c r="I1509" i="50"/>
  <c r="AS998" i="50"/>
  <c r="AT998" i="50"/>
  <c r="K998" i="50"/>
  <c r="M998" i="50"/>
  <c r="AW998" i="50"/>
  <c r="BS1385" i="50"/>
  <c r="AZ1402" i="50"/>
  <c r="K944" i="50"/>
  <c r="M944" i="50"/>
  <c r="AW944" i="50"/>
  <c r="AS1182" i="50"/>
  <c r="AT1182" i="50"/>
  <c r="AW1182" i="50"/>
  <c r="K1182" i="50"/>
  <c r="M1182" i="50"/>
  <c r="AS996" i="50"/>
  <c r="AT996" i="50"/>
  <c r="AV996" i="50"/>
  <c r="K996" i="50"/>
  <c r="M996" i="50"/>
  <c r="BM170" i="50"/>
  <c r="AP183" i="50"/>
  <c r="AQ183" i="50"/>
  <c r="AW484" i="50"/>
  <c r="AV484" i="50"/>
  <c r="K1106" i="50"/>
  <c r="M1106" i="50"/>
  <c r="AS1106" i="50"/>
  <c r="AT1106" i="50"/>
  <c r="AW1106" i="50"/>
  <c r="AL248" i="46"/>
  <c r="AL249" i="46"/>
  <c r="AL263" i="46"/>
  <c r="AL264" i="46"/>
  <c r="AL247" i="46"/>
  <c r="K372" i="50"/>
  <c r="M372" i="50"/>
  <c r="AW372" i="50"/>
  <c r="AR965" i="50"/>
  <c r="BJ953" i="50"/>
  <c r="AF965" i="50"/>
  <c r="AN965" i="50"/>
  <c r="AI965" i="50"/>
  <c r="AO965" i="50"/>
  <c r="AV1807" i="50"/>
  <c r="AS1807" i="50"/>
  <c r="AT1807" i="50"/>
  <c r="K1807" i="50"/>
  <c r="M1807" i="50"/>
  <c r="AV916" i="50"/>
  <c r="AS916" i="50"/>
  <c r="AT916" i="50"/>
  <c r="AZ319" i="50"/>
  <c r="AW319" i="50"/>
  <c r="AW1235" i="50"/>
  <c r="K1235" i="50"/>
  <c r="M1235" i="50"/>
  <c r="AT968" i="50"/>
  <c r="AR968" i="50"/>
  <c r="AV1371" i="50"/>
  <c r="AS1371" i="50"/>
  <c r="AT1371" i="50"/>
  <c r="K156" i="50"/>
  <c r="M156" i="50"/>
  <c r="AV156" i="50"/>
  <c r="AR1321" i="50"/>
  <c r="AO1321" i="50"/>
  <c r="AQ1321" i="50"/>
  <c r="AS1321" i="50"/>
  <c r="AT1321" i="50"/>
  <c r="AS592" i="50"/>
  <c r="AT592" i="50"/>
  <c r="AV592" i="50"/>
  <c r="BS980" i="50"/>
  <c r="AZ997" i="50"/>
  <c r="AV1403" i="50"/>
  <c r="K1403" i="50"/>
  <c r="M1403" i="50"/>
  <c r="AW1403" i="50"/>
  <c r="AS2078" i="50"/>
  <c r="AT2078" i="50"/>
  <c r="AV2078" i="50"/>
  <c r="AW2078" i="50"/>
  <c r="AS944" i="50"/>
  <c r="AT944" i="50"/>
  <c r="K430" i="50"/>
  <c r="AS430" i="50"/>
  <c r="AT430" i="50"/>
  <c r="AW430" i="50"/>
  <c r="AV782" i="50"/>
  <c r="AS782" i="50"/>
  <c r="AT782" i="50"/>
  <c r="K782" i="50"/>
  <c r="M782" i="50"/>
  <c r="AW755" i="50"/>
  <c r="K755" i="50"/>
  <c r="M755" i="50"/>
  <c r="M836" i="50"/>
  <c r="AV1159" i="50"/>
  <c r="AS1159" i="50"/>
  <c r="AT1159" i="50"/>
  <c r="K1159" i="50"/>
  <c r="M1159" i="50"/>
  <c r="M1699" i="50"/>
  <c r="K290" i="50"/>
  <c r="M290" i="50"/>
  <c r="AW290" i="50"/>
  <c r="AV290" i="50"/>
  <c r="AS290" i="50"/>
  <c r="AT290" i="50"/>
  <c r="AS1185" i="50"/>
  <c r="AT1185" i="50"/>
  <c r="AV1185" i="50"/>
  <c r="AW317" i="50"/>
  <c r="AS317" i="50"/>
  <c r="AT317" i="50"/>
  <c r="AZ347" i="50"/>
  <c r="BO332" i="50"/>
  <c r="AR698" i="50"/>
  <c r="AS698" i="50"/>
  <c r="AT698" i="50"/>
  <c r="I698" i="50"/>
  <c r="AR1238" i="50"/>
  <c r="AS1238" i="50"/>
  <c r="AT1238" i="50"/>
  <c r="I1238" i="50"/>
  <c r="AJ1125" i="50"/>
  <c r="I1125" i="50"/>
  <c r="I382" i="46"/>
  <c r="I152" i="62"/>
  <c r="I384" i="46"/>
  <c r="I154" i="62"/>
  <c r="I388" i="46"/>
  <c r="I158" i="62"/>
  <c r="M379" i="46"/>
  <c r="I379" i="46"/>
  <c r="I149" i="62"/>
  <c r="I386" i="46"/>
  <c r="I156" i="62"/>
  <c r="H150" i="62"/>
  <c r="M149" i="62"/>
  <c r="I381" i="46"/>
  <c r="I151" i="62"/>
  <c r="I387" i="46"/>
  <c r="I157" i="62"/>
  <c r="I385" i="46"/>
  <c r="I155" i="62"/>
  <c r="I383" i="46"/>
  <c r="I153" i="62"/>
  <c r="I380" i="46"/>
  <c r="I150" i="62"/>
  <c r="I780" i="50"/>
  <c r="I588" i="50"/>
  <c r="F8" i="61"/>
  <c r="AX8" i="61"/>
  <c r="E8" i="61"/>
  <c r="J8" i="61"/>
  <c r="L8" i="61"/>
  <c r="Q8" i="61"/>
  <c r="O466" i="52"/>
  <c r="Q466" i="52"/>
  <c r="O490" i="52"/>
  <c r="Q490" i="52"/>
  <c r="H223" i="38"/>
  <c r="B405" i="52"/>
  <c r="B453" i="52"/>
  <c r="B501" i="52"/>
  <c r="B549" i="52"/>
  <c r="B597" i="52"/>
  <c r="B645" i="52"/>
  <c r="H191" i="38"/>
  <c r="H212" i="38"/>
  <c r="H221" i="38"/>
  <c r="K317" i="50"/>
  <c r="M317" i="50"/>
  <c r="AV1100" i="50"/>
  <c r="AS1046" i="50"/>
  <c r="AT1046" i="50"/>
  <c r="K1046" i="50"/>
  <c r="M1046" i="50"/>
  <c r="AW347" i="50"/>
  <c r="AV1641" i="50"/>
  <c r="AS1641" i="50"/>
  <c r="AT1641" i="50"/>
  <c r="AW1641" i="50"/>
  <c r="K1641" i="50"/>
  <c r="M1641" i="50"/>
  <c r="BM332" i="50"/>
  <c r="I345" i="50"/>
  <c r="AP345" i="50"/>
  <c r="AQ345" i="50"/>
  <c r="AC99" i="50"/>
  <c r="AC96" i="50"/>
  <c r="I347" i="50"/>
  <c r="AT347" i="50"/>
  <c r="AS347" i="50"/>
  <c r="AG560" i="50"/>
  <c r="AN560" i="50"/>
  <c r="AI560" i="50"/>
  <c r="AF560" i="50"/>
  <c r="AR560" i="50"/>
  <c r="BJ548" i="50"/>
  <c r="AO560" i="50"/>
  <c r="BO872" i="50"/>
  <c r="AZ887" i="50"/>
  <c r="M887" i="50"/>
  <c r="AW887" i="50"/>
  <c r="H220" i="38"/>
  <c r="H214" i="38"/>
  <c r="H215" i="38"/>
  <c r="BZ204" i="50"/>
  <c r="AV317" i="50"/>
  <c r="K1964" i="50"/>
  <c r="AW561" i="50"/>
  <c r="AV561" i="50"/>
  <c r="K561" i="50"/>
  <c r="M561" i="50"/>
  <c r="BS170" i="50"/>
  <c r="AZ188" i="50"/>
  <c r="M188" i="50"/>
  <c r="AW188" i="50"/>
  <c r="AZ187" i="50"/>
  <c r="M187" i="50"/>
  <c r="BP2033" i="50"/>
  <c r="AW2049" i="50"/>
  <c r="BC834" i="50"/>
  <c r="BL818" i="50"/>
  <c r="I8" i="61"/>
  <c r="AU8" i="61"/>
  <c r="R8" i="61"/>
  <c r="T8" i="61"/>
  <c r="AI722" i="50"/>
  <c r="H222" i="38"/>
  <c r="H193" i="38"/>
  <c r="H201" i="38"/>
  <c r="H205" i="38"/>
  <c r="H190" i="38"/>
  <c r="AV1019" i="50"/>
  <c r="AS1019" i="50"/>
  <c r="AT1019" i="50"/>
  <c r="K1019" i="50"/>
  <c r="K1100" i="50"/>
  <c r="M1100" i="50"/>
  <c r="AS1100" i="50"/>
  <c r="AT1100" i="50"/>
  <c r="AV291" i="50"/>
  <c r="AX1721" i="50"/>
  <c r="AP1721" i="50"/>
  <c r="AQ1721" i="50"/>
  <c r="AV1266" i="50"/>
  <c r="AS1266" i="50"/>
  <c r="AT1266" i="50"/>
  <c r="U19" i="58"/>
  <c r="H19" i="58"/>
  <c r="E19" i="58"/>
  <c r="L19" i="58"/>
  <c r="T19" i="58"/>
  <c r="G385" i="58"/>
  <c r="H385" i="58"/>
  <c r="AX1266" i="50"/>
  <c r="M1266" i="50"/>
  <c r="BI1250" i="50"/>
  <c r="AN1263" i="50"/>
  <c r="AJ1263" i="50"/>
  <c r="AO1263" i="50"/>
  <c r="AF1263" i="50"/>
  <c r="AR1263" i="50"/>
  <c r="AG1263" i="50"/>
  <c r="AJ884" i="50"/>
  <c r="I884" i="50"/>
  <c r="AJ483" i="50"/>
  <c r="AN483" i="50"/>
  <c r="AG483" i="50"/>
  <c r="AO483" i="50"/>
  <c r="AF483" i="50"/>
  <c r="AO431" i="50"/>
  <c r="AQ431" i="50"/>
  <c r="AR431" i="50"/>
  <c r="I431" i="50"/>
  <c r="BS197" i="50"/>
  <c r="AZ215" i="50"/>
  <c r="M215" i="50"/>
  <c r="AS1967" i="50"/>
  <c r="AR1967" i="50"/>
  <c r="I1967" i="50"/>
  <c r="AT1967" i="50"/>
  <c r="BN143" i="50"/>
  <c r="AZ157" i="50"/>
  <c r="M157" i="50"/>
  <c r="AW157" i="50"/>
  <c r="AR696" i="50"/>
  <c r="AJ696" i="50"/>
  <c r="AO696" i="50"/>
  <c r="AF696" i="50"/>
  <c r="AG696" i="50"/>
  <c r="I1017" i="50"/>
  <c r="AJ1017" i="50"/>
  <c r="I1886" i="50"/>
  <c r="AR1886" i="50"/>
  <c r="AS1886" i="50"/>
  <c r="AT1886" i="50"/>
  <c r="AS377" i="50"/>
  <c r="AT377" i="50"/>
  <c r="AV377" i="50"/>
  <c r="K377" i="50"/>
  <c r="M377" i="50"/>
  <c r="I153" i="50"/>
  <c r="AJ153" i="50"/>
  <c r="I207" i="50"/>
  <c r="AJ207" i="50"/>
  <c r="AG375" i="50"/>
  <c r="AR375" i="50"/>
  <c r="BP359" i="50"/>
  <c r="AO375" i="50"/>
  <c r="AF375" i="50"/>
  <c r="AJ375" i="50"/>
  <c r="M423" i="50"/>
  <c r="AR423" i="50"/>
  <c r="BZ427" i="50"/>
  <c r="AY427" i="50"/>
  <c r="M427" i="50"/>
  <c r="AC168" i="58"/>
  <c r="AD168" i="58"/>
  <c r="K168" i="58"/>
  <c r="M168" i="58"/>
  <c r="AE168" i="58"/>
  <c r="AZ154" i="58"/>
  <c r="AC1341" i="50"/>
  <c r="AC1338" i="50"/>
  <c r="AY1346" i="50"/>
  <c r="BZ1346" i="50"/>
  <c r="M1908" i="50"/>
  <c r="AR1908" i="50"/>
  <c r="AY753" i="50"/>
  <c r="AC753" i="50"/>
  <c r="AY752" i="50"/>
  <c r="AC752" i="50"/>
  <c r="AC938" i="50"/>
  <c r="AY938" i="50"/>
  <c r="K263" i="58"/>
  <c r="AF263" i="58"/>
  <c r="AG263" i="58"/>
  <c r="K356" i="58"/>
  <c r="M356" i="58"/>
  <c r="AF356" i="58"/>
  <c r="AG356" i="58"/>
  <c r="AY699" i="50"/>
  <c r="BZ699" i="50"/>
  <c r="AC699" i="50"/>
  <c r="AW1236" i="50"/>
  <c r="AV939" i="50"/>
  <c r="AN696" i="50"/>
  <c r="AF1748" i="50"/>
  <c r="AO1748" i="50"/>
  <c r="AR1748" i="50"/>
  <c r="BJ1736" i="50"/>
  <c r="AI1748" i="50"/>
  <c r="AG1748" i="50"/>
  <c r="I1449" i="50"/>
  <c r="AJ1449" i="50"/>
  <c r="AS160" i="50"/>
  <c r="AT160" i="50"/>
  <c r="AW160" i="50"/>
  <c r="AV160" i="50"/>
  <c r="I1667" i="50"/>
  <c r="AJ1667" i="50"/>
  <c r="AR1775" i="50"/>
  <c r="AO1775" i="50"/>
  <c r="AN1775" i="50"/>
  <c r="AG1775" i="50"/>
  <c r="AG1776" i="50"/>
  <c r="AJ1776" i="50"/>
  <c r="AR1776" i="50"/>
  <c r="AN1776" i="50"/>
  <c r="AF1776" i="50"/>
  <c r="AO1101" i="50"/>
  <c r="AG1101" i="50"/>
  <c r="AF1101" i="50"/>
  <c r="AN1101" i="50"/>
  <c r="AJ1101" i="50"/>
  <c r="Q366" i="52"/>
  <c r="G195" i="38"/>
  <c r="H195" i="38"/>
  <c r="B31" i="57"/>
  <c r="H276" i="52"/>
  <c r="AG693" i="50"/>
  <c r="AH693" i="50"/>
  <c r="AC695" i="50"/>
  <c r="AC701" i="50"/>
  <c r="AC697" i="50"/>
  <c r="AS693" i="50"/>
  <c r="AT693" i="50"/>
  <c r="AI693" i="50"/>
  <c r="I157" i="50"/>
  <c r="AS157" i="50"/>
  <c r="AT157" i="50"/>
  <c r="AR507" i="50"/>
  <c r="AG507" i="50"/>
  <c r="AJ507" i="50"/>
  <c r="AF507" i="50"/>
  <c r="AO507" i="50"/>
  <c r="AN507" i="50"/>
  <c r="AR242" i="50"/>
  <c r="BS224" i="50"/>
  <c r="I242" i="50"/>
  <c r="AO242" i="50"/>
  <c r="AQ242" i="50"/>
  <c r="AS242" i="50"/>
  <c r="AT242" i="50"/>
  <c r="AF69" i="58"/>
  <c r="AG69" i="58"/>
  <c r="AE69" i="58"/>
  <c r="AW58" i="58"/>
  <c r="BZ676" i="50"/>
  <c r="BZ672" i="50"/>
  <c r="BZ674" i="50"/>
  <c r="BZ671" i="50"/>
  <c r="BZ673" i="50"/>
  <c r="BZ668" i="50"/>
  <c r="BZ669" i="50"/>
  <c r="K1236" i="50"/>
  <c r="M1236" i="50"/>
  <c r="AS431" i="50"/>
  <c r="AT431" i="50"/>
  <c r="AR483" i="50"/>
  <c r="BP467" i="50"/>
  <c r="BK224" i="50"/>
  <c r="AX236" i="50"/>
  <c r="AP236" i="50"/>
  <c r="AQ236" i="50"/>
  <c r="AS1240" i="50"/>
  <c r="AT1240" i="50"/>
  <c r="AV1240" i="50"/>
  <c r="BO845" i="50"/>
  <c r="AW860" i="50"/>
  <c r="AW320" i="50"/>
  <c r="AZ320" i="50"/>
  <c r="M320" i="50"/>
  <c r="I2070" i="50"/>
  <c r="AJ2070" i="50"/>
  <c r="AS890" i="50"/>
  <c r="AV890" i="50"/>
  <c r="K890" i="50"/>
  <c r="BP1682" i="50"/>
  <c r="AW1698" i="50"/>
  <c r="AR1805" i="50"/>
  <c r="AT1805" i="50"/>
  <c r="AS1805" i="50"/>
  <c r="I1805" i="50"/>
  <c r="AV1673" i="50"/>
  <c r="K1673" i="50"/>
  <c r="M1673" i="50"/>
  <c r="AI1883" i="50"/>
  <c r="AN1883" i="50"/>
  <c r="AO1883" i="50"/>
  <c r="AR1883" i="50"/>
  <c r="BJ1871" i="50"/>
  <c r="AF1883" i="50"/>
  <c r="O609" i="52"/>
  <c r="Q609" i="52"/>
  <c r="C657" i="52"/>
  <c r="O657" i="52"/>
  <c r="Q657" i="52"/>
  <c r="I1638" i="50"/>
  <c r="AJ1638" i="50"/>
  <c r="AS1049" i="50"/>
  <c r="AR1049" i="50"/>
  <c r="AT1049" i="50"/>
  <c r="AC403" i="50"/>
  <c r="AC398" i="50"/>
  <c r="AC404" i="50"/>
  <c r="AC401" i="50"/>
  <c r="AF396" i="50"/>
  <c r="AH396" i="50"/>
  <c r="AC400" i="50"/>
  <c r="AI396" i="50"/>
  <c r="AC402" i="50"/>
  <c r="AC399" i="50"/>
  <c r="AS396" i="50"/>
  <c r="AT396" i="50"/>
  <c r="AV241" i="50"/>
  <c r="K241" i="50"/>
  <c r="BZ771" i="50"/>
  <c r="BZ774" i="50"/>
  <c r="AR774" i="50"/>
  <c r="M774" i="50"/>
  <c r="AY1751" i="50"/>
  <c r="AC1751" i="50"/>
  <c r="AY1749" i="50"/>
  <c r="AC1749" i="50"/>
  <c r="AC1506" i="50"/>
  <c r="AY1506" i="50"/>
  <c r="AY1508" i="50"/>
  <c r="M1508" i="50"/>
  <c r="BZ1508" i="50"/>
  <c r="AR1503" i="50"/>
  <c r="M1503" i="50"/>
  <c r="AO727" i="50"/>
  <c r="AQ727" i="50"/>
  <c r="I727" i="50"/>
  <c r="BZ1640" i="50"/>
  <c r="AY1640" i="50"/>
  <c r="AC1640" i="50"/>
  <c r="C620" i="52"/>
  <c r="O572" i="52"/>
  <c r="Q572" i="52"/>
  <c r="F276" i="52"/>
  <c r="Q364" i="52"/>
  <c r="V485" i="50"/>
  <c r="W485" i="50"/>
  <c r="W484" i="50"/>
  <c r="V836" i="50"/>
  <c r="W836" i="50"/>
  <c r="W835" i="50"/>
  <c r="W1672" i="50"/>
  <c r="V1673" i="50"/>
  <c r="W1673" i="50"/>
  <c r="AP1449" i="50"/>
  <c r="AN615" i="50"/>
  <c r="AG615" i="50"/>
  <c r="AO615" i="50"/>
  <c r="BK1925" i="50"/>
  <c r="AP1937" i="50"/>
  <c r="AQ1937" i="50"/>
  <c r="AT2021" i="50"/>
  <c r="AR2021" i="50"/>
  <c r="BS1682" i="50"/>
  <c r="AZ1699" i="50"/>
  <c r="K723" i="50"/>
  <c r="M723" i="50"/>
  <c r="AW723" i="50"/>
  <c r="AS723" i="50"/>
  <c r="AT723" i="50"/>
  <c r="AS1237" i="50"/>
  <c r="AT1237" i="50"/>
  <c r="I1237" i="50"/>
  <c r="I1695" i="50"/>
  <c r="AP1695" i="50"/>
  <c r="AQ1695" i="50"/>
  <c r="AP159" i="50"/>
  <c r="AQ159" i="50"/>
  <c r="BQ143" i="50"/>
  <c r="AP1260" i="50"/>
  <c r="AR1804" i="50"/>
  <c r="I1804" i="50"/>
  <c r="AP1559" i="50"/>
  <c r="AQ1559" i="50"/>
  <c r="AX1559" i="50"/>
  <c r="AR1127" i="50"/>
  <c r="AN1127" i="50"/>
  <c r="AF1127" i="50"/>
  <c r="I1911" i="50"/>
  <c r="AP1911" i="50"/>
  <c r="AQ1911" i="50"/>
  <c r="AS913" i="50"/>
  <c r="AT913" i="50"/>
  <c r="AR913" i="50"/>
  <c r="I184" i="50"/>
  <c r="AS184" i="50"/>
  <c r="AT184" i="50"/>
  <c r="AR1778" i="50"/>
  <c r="AT1778" i="50"/>
  <c r="AF291" i="50"/>
  <c r="AR291" i="50"/>
  <c r="AW291" i="50"/>
  <c r="AN291" i="50"/>
  <c r="AR323" i="50"/>
  <c r="I323" i="50"/>
  <c r="AT323" i="50"/>
  <c r="AT563" i="50"/>
  <c r="AR563" i="50"/>
  <c r="AS1103" i="50"/>
  <c r="AT1103" i="50"/>
  <c r="I1103" i="50"/>
  <c r="I860" i="50"/>
  <c r="AS860" i="50"/>
  <c r="AT860" i="50"/>
  <c r="BZ1135" i="50"/>
  <c r="BZ1130" i="50"/>
  <c r="AJ371" i="50"/>
  <c r="I371" i="50"/>
  <c r="AR1671" i="50"/>
  <c r="AO1671" i="50"/>
  <c r="AF1671" i="50"/>
  <c r="BZ1004" i="50"/>
  <c r="BZ1002" i="50"/>
  <c r="BZ1645" i="50"/>
  <c r="BZ1648" i="50"/>
  <c r="BZ1642" i="50"/>
  <c r="AF1911" i="50"/>
  <c r="AO1911" i="50"/>
  <c r="AG1911" i="50"/>
  <c r="AZ1372" i="50"/>
  <c r="M1372" i="50"/>
  <c r="AW1372" i="50"/>
  <c r="I1619" i="50"/>
  <c r="AT1619" i="50"/>
  <c r="BS2033" i="50"/>
  <c r="AZ2050" i="50"/>
  <c r="AZ2051" i="50"/>
  <c r="AT454" i="50"/>
  <c r="AO863" i="50"/>
  <c r="AQ863" i="50"/>
  <c r="AR863" i="50"/>
  <c r="BS845" i="50"/>
  <c r="AC1914" i="50"/>
  <c r="AI1908" i="50"/>
  <c r="AT1908" i="50"/>
  <c r="AC1913" i="50"/>
  <c r="AF1908" i="50"/>
  <c r="AH1908" i="50"/>
  <c r="AC1912" i="50"/>
  <c r="BO1682" i="50"/>
  <c r="AZ1697" i="50"/>
  <c r="M1697" i="50"/>
  <c r="V107" i="50"/>
  <c r="W107" i="50"/>
  <c r="W106" i="50"/>
  <c r="Y106" i="50"/>
  <c r="C643" i="52"/>
  <c r="O643" i="52"/>
  <c r="Q643" i="52"/>
  <c r="O595" i="52"/>
  <c r="Q595" i="52"/>
  <c r="AC1645" i="50"/>
  <c r="AC1644" i="50"/>
  <c r="AC1643" i="50"/>
  <c r="AT1638" i="50"/>
  <c r="AC1646" i="50"/>
  <c r="AC1642" i="50"/>
  <c r="AY1722" i="50"/>
  <c r="BZ1722" i="50"/>
  <c r="AY916" i="50"/>
  <c r="M916" i="50"/>
  <c r="BZ916" i="50"/>
  <c r="AX1212" i="50"/>
  <c r="AP1212" i="50"/>
  <c r="AQ1212" i="50"/>
  <c r="I1212" i="50"/>
  <c r="W79" i="50"/>
  <c r="Y79" i="50"/>
  <c r="V80" i="50"/>
  <c r="W80" i="50"/>
  <c r="Y80" i="50"/>
  <c r="AC1262" i="50"/>
  <c r="AY1262" i="50"/>
  <c r="AY2073" i="50"/>
  <c r="AC2073" i="50"/>
  <c r="BZ2073" i="50"/>
  <c r="AY2077" i="50"/>
  <c r="AC2077" i="50"/>
  <c r="AO1941" i="50"/>
  <c r="AN1941" i="50"/>
  <c r="AJ1941" i="50"/>
  <c r="AG1941" i="50"/>
  <c r="AR1941" i="50"/>
  <c r="BP1925" i="50"/>
  <c r="M1562" i="50"/>
  <c r="AC1915" i="50"/>
  <c r="AY1915" i="50"/>
  <c r="AY1102" i="50"/>
  <c r="BZ1102" i="50"/>
  <c r="AC1102" i="50"/>
  <c r="AY779" i="50"/>
  <c r="BZ779" i="50"/>
  <c r="AC1284" i="50"/>
  <c r="AC1287" i="50"/>
  <c r="AL107" i="46"/>
  <c r="AL108" i="46"/>
  <c r="AL109" i="46"/>
  <c r="AL123" i="46"/>
  <c r="AL124" i="46"/>
  <c r="AC565" i="50"/>
  <c r="AC564" i="50"/>
  <c r="AC562" i="50"/>
  <c r="AS558" i="50"/>
  <c r="AT558" i="50"/>
  <c r="AG558" i="50"/>
  <c r="AH558" i="50"/>
  <c r="AP558" i="50"/>
  <c r="AE324" i="58"/>
  <c r="AV314" i="58"/>
  <c r="AC324" i="58"/>
  <c r="AD324" i="58"/>
  <c r="AY347" i="50"/>
  <c r="M347" i="50"/>
  <c r="BZ347" i="50"/>
  <c r="AW215" i="50"/>
  <c r="AN1910" i="50"/>
  <c r="AI1910" i="50"/>
  <c r="AR1910" i="50"/>
  <c r="BJ1898" i="50"/>
  <c r="I620" i="50"/>
  <c r="AT620" i="50"/>
  <c r="AS214" i="50"/>
  <c r="AT214" i="50"/>
  <c r="AS1560" i="50"/>
  <c r="AT1560" i="50"/>
  <c r="K1560" i="50"/>
  <c r="M1560" i="50"/>
  <c r="AR1241" i="50"/>
  <c r="AO1241" i="50"/>
  <c r="AQ1241" i="50"/>
  <c r="AR1750" i="50"/>
  <c r="AT1750" i="50"/>
  <c r="AT1021" i="50"/>
  <c r="AR1021" i="50"/>
  <c r="AF345" i="50"/>
  <c r="AG345" i="50"/>
  <c r="AO345" i="50"/>
  <c r="O502" i="52"/>
  <c r="Q502" i="52"/>
  <c r="C550" i="52"/>
  <c r="I1079" i="50"/>
  <c r="AT1079" i="50"/>
  <c r="I320" i="50"/>
  <c r="AS320" i="50"/>
  <c r="AT320" i="50"/>
  <c r="AH1638" i="50"/>
  <c r="AP1638" i="50"/>
  <c r="AR1641" i="50"/>
  <c r="AN1641" i="50"/>
  <c r="AF1641" i="50"/>
  <c r="AG561" i="50"/>
  <c r="AR561" i="50"/>
  <c r="AN561" i="50"/>
  <c r="I1076" i="50"/>
  <c r="AS1076" i="50"/>
  <c r="AT1076" i="50"/>
  <c r="AI1962" i="50"/>
  <c r="AT1962" i="50"/>
  <c r="AC1969" i="50"/>
  <c r="AC1965" i="50"/>
  <c r="AG1962" i="50"/>
  <c r="AH1962" i="50"/>
  <c r="AC1024" i="50"/>
  <c r="AC1025" i="50"/>
  <c r="AF1017" i="50"/>
  <c r="AH1017" i="50"/>
  <c r="AP1017" i="50"/>
  <c r="AG1017" i="50"/>
  <c r="AC1023" i="50"/>
  <c r="AC1020" i="50"/>
  <c r="AS1017" i="50"/>
  <c r="AT1017" i="50"/>
  <c r="AC1022" i="50"/>
  <c r="M2051" i="50"/>
  <c r="AG1452" i="50"/>
  <c r="AF1452" i="50"/>
  <c r="AJ1452" i="50"/>
  <c r="I888" i="50"/>
  <c r="AX888" i="50"/>
  <c r="M888" i="50"/>
  <c r="AR890" i="50"/>
  <c r="BS872" i="50"/>
  <c r="I890" i="50"/>
  <c r="AT890" i="50"/>
  <c r="AC915" i="50"/>
  <c r="AS909" i="50"/>
  <c r="AT909" i="50"/>
  <c r="AN2072" i="50"/>
  <c r="AR2072" i="50"/>
  <c r="AO2072" i="50"/>
  <c r="AG2072" i="50"/>
  <c r="AG2070" i="50"/>
  <c r="AH2070" i="50"/>
  <c r="AP2070" i="50"/>
  <c r="AC2075" i="50"/>
  <c r="AT2070" i="50"/>
  <c r="AZ1211" i="50"/>
  <c r="M1211" i="50"/>
  <c r="BO1196" i="50"/>
  <c r="BH197" i="50"/>
  <c r="W997" i="50"/>
  <c r="AE231" i="58"/>
  <c r="AY218" i="58"/>
  <c r="AG231" i="58"/>
  <c r="BZ1365" i="50"/>
  <c r="BZ1368" i="50"/>
  <c r="BZ778" i="50"/>
  <c r="AS1746" i="50"/>
  <c r="AT1746" i="50"/>
  <c r="AC1753" i="50"/>
  <c r="AC1752" i="50"/>
  <c r="AF1746" i="50"/>
  <c r="AH1746" i="50"/>
  <c r="AI1746" i="50"/>
  <c r="AC1754" i="50"/>
  <c r="AC700" i="50"/>
  <c r="AC1430" i="50"/>
  <c r="AG1422" i="50"/>
  <c r="AC1424" i="50"/>
  <c r="AF1422" i="50"/>
  <c r="AI1422" i="50"/>
  <c r="AC1427" i="50"/>
  <c r="AY1888" i="50"/>
  <c r="AC1888" i="50"/>
  <c r="AO228" i="58"/>
  <c r="AO230" i="58"/>
  <c r="AO229" i="58"/>
  <c r="M585" i="50"/>
  <c r="AR585" i="50"/>
  <c r="AY1184" i="50"/>
  <c r="AC1184" i="50"/>
  <c r="AE196" i="58"/>
  <c r="AV186" i="58"/>
  <c r="AC196" i="58"/>
  <c r="AD196" i="58"/>
  <c r="K196" i="58"/>
  <c r="M196" i="58"/>
  <c r="AF196" i="58"/>
  <c r="AG196" i="58"/>
  <c r="AA103" i="61"/>
  <c r="AV103" i="61"/>
  <c r="Z103" i="61"/>
  <c r="E103" i="61"/>
  <c r="AC103" i="61"/>
  <c r="S103" i="61"/>
  <c r="D103" i="61"/>
  <c r="AF103" i="61"/>
  <c r="W103" i="61"/>
  <c r="AD103" i="61"/>
  <c r="AB103" i="61"/>
  <c r="AU103" i="61"/>
  <c r="U103" i="61"/>
  <c r="T103" i="61"/>
  <c r="R103" i="61"/>
  <c r="X103" i="61"/>
  <c r="AX103" i="61"/>
  <c r="AW103" i="61"/>
  <c r="AE103" i="61"/>
  <c r="AY862" i="50"/>
  <c r="AC862" i="50"/>
  <c r="M885" i="50"/>
  <c r="AR1964" i="50"/>
  <c r="BJ1952" i="50"/>
  <c r="AG1964" i="50"/>
  <c r="AF1964" i="50"/>
  <c r="AS1132" i="50"/>
  <c r="AT1132" i="50"/>
  <c r="AO1132" i="50"/>
  <c r="AQ1132" i="50"/>
  <c r="AR1132" i="50"/>
  <c r="AG1721" i="50"/>
  <c r="AO1721" i="50"/>
  <c r="AF1721" i="50"/>
  <c r="AN1266" i="50"/>
  <c r="AF1266" i="50"/>
  <c r="BC1697" i="50"/>
  <c r="BL1682" i="50"/>
  <c r="AV885" i="50"/>
  <c r="AS885" i="50"/>
  <c r="AT885" i="50"/>
  <c r="AR912" i="50"/>
  <c r="AF912" i="50"/>
  <c r="AO912" i="50"/>
  <c r="AR1019" i="50"/>
  <c r="BJ1007" i="50"/>
  <c r="AN1019" i="50"/>
  <c r="AF1019" i="50"/>
  <c r="AO295" i="50"/>
  <c r="AQ295" i="50"/>
  <c r="I295" i="50"/>
  <c r="AH288" i="50"/>
  <c r="AP288" i="50"/>
  <c r="BE1562" i="50"/>
  <c r="BD1562" i="50"/>
  <c r="AS835" i="50"/>
  <c r="AT835" i="50"/>
  <c r="K835" i="50"/>
  <c r="M835" i="50"/>
  <c r="AS1889" i="50"/>
  <c r="AT1889" i="50"/>
  <c r="AV1889" i="50"/>
  <c r="AJ558" i="50"/>
  <c r="I558" i="50"/>
  <c r="AN1047" i="50"/>
  <c r="AG1047" i="50"/>
  <c r="AR1047" i="50"/>
  <c r="AS1051" i="50"/>
  <c r="AT1051" i="50"/>
  <c r="AO1051" i="50"/>
  <c r="AQ1051" i="50"/>
  <c r="AR1051" i="50"/>
  <c r="BZ1510" i="50"/>
  <c r="BZ1509" i="50"/>
  <c r="AW376" i="50"/>
  <c r="I372" i="50"/>
  <c r="BM359" i="50"/>
  <c r="AR1668" i="50"/>
  <c r="AN1668" i="50"/>
  <c r="AJ1668" i="50"/>
  <c r="AH1665" i="50"/>
  <c r="AP1665" i="50"/>
  <c r="AR294" i="50"/>
  <c r="BP278" i="50"/>
  <c r="AF294" i="50"/>
  <c r="AO294" i="50"/>
  <c r="I1724" i="50"/>
  <c r="AT1724" i="50"/>
  <c r="AN618" i="50"/>
  <c r="AR618" i="50"/>
  <c r="AG618" i="50"/>
  <c r="AO618" i="50"/>
  <c r="AR889" i="50"/>
  <c r="I889" i="50"/>
  <c r="AO889" i="50"/>
  <c r="AQ889" i="50"/>
  <c r="AT158" i="50"/>
  <c r="AR1722" i="50"/>
  <c r="AO1722" i="50"/>
  <c r="AJ1722" i="50"/>
  <c r="AN1722" i="50"/>
  <c r="AC1181" i="50"/>
  <c r="AC1183" i="50"/>
  <c r="AC1187" i="50"/>
  <c r="AC1186" i="50"/>
  <c r="AG1179" i="50"/>
  <c r="AI1179" i="50"/>
  <c r="AF1179" i="50"/>
  <c r="AH1179" i="50"/>
  <c r="AT1179" i="50"/>
  <c r="AF1694" i="50"/>
  <c r="AN1694" i="50"/>
  <c r="AG1694" i="50"/>
  <c r="AO197" i="58"/>
  <c r="AO196" i="58"/>
  <c r="AO198" i="58"/>
  <c r="AS1265" i="50"/>
  <c r="AT1265" i="50"/>
  <c r="AR1265" i="50"/>
  <c r="AC1916" i="50"/>
  <c r="AC614" i="50"/>
  <c r="AY614" i="50"/>
  <c r="M612" i="50"/>
  <c r="AR612" i="50"/>
  <c r="AV1564" i="50"/>
  <c r="AS1564" i="50"/>
  <c r="AT1564" i="50"/>
  <c r="AY1370" i="50"/>
  <c r="AC1370" i="50"/>
  <c r="AS239" i="50"/>
  <c r="AT239" i="50"/>
  <c r="BZ1459" i="50"/>
  <c r="BZ1270" i="50"/>
  <c r="AT887" i="50"/>
  <c r="K1160" i="50"/>
  <c r="M1160" i="50"/>
  <c r="AF1695" i="50"/>
  <c r="AN1695" i="50"/>
  <c r="BZ1806" i="50"/>
  <c r="AF2016" i="50"/>
  <c r="AH2016" i="50"/>
  <c r="AP2016" i="50"/>
  <c r="AC2024" i="50"/>
  <c r="AN888" i="50"/>
  <c r="AC1131" i="50"/>
  <c r="AT1125" i="50"/>
  <c r="AG1125" i="50"/>
  <c r="AH1125" i="50"/>
  <c r="AP1125" i="50"/>
  <c r="AW2048" i="50"/>
  <c r="AF1235" i="50"/>
  <c r="AR454" i="50"/>
  <c r="AF72" i="58"/>
  <c r="AG72" i="58"/>
  <c r="BZ349" i="50"/>
  <c r="BZ1807" i="50"/>
  <c r="AC1130" i="50"/>
  <c r="AW1943" i="50"/>
  <c r="AZ1564" i="50"/>
  <c r="M1564" i="50"/>
  <c r="AC2023" i="50"/>
  <c r="AO372" i="50"/>
  <c r="AC1128" i="50"/>
  <c r="N314" i="58"/>
  <c r="BH314" i="58"/>
  <c r="AR2020" i="50"/>
  <c r="AC2076" i="50"/>
  <c r="AT450" i="50"/>
  <c r="BZ1810" i="50"/>
  <c r="AT509" i="50"/>
  <c r="AE72" i="58"/>
  <c r="AZ58" i="58"/>
  <c r="BZ1426" i="50"/>
  <c r="BZ1427" i="50"/>
  <c r="AC2018" i="50"/>
  <c r="I158" i="50"/>
  <c r="AC131" i="58"/>
  <c r="BZ190" i="50"/>
  <c r="BZ1965" i="50"/>
  <c r="AC1970" i="50"/>
  <c r="AG1614" i="50"/>
  <c r="AO1614" i="50"/>
  <c r="AN1614" i="50"/>
  <c r="AR1614" i="50"/>
  <c r="AF1158" i="50"/>
  <c r="AO1158" i="50"/>
  <c r="AG153" i="50"/>
  <c r="AH153" i="50"/>
  <c r="AP153" i="50"/>
  <c r="AS153" i="50"/>
  <c r="AT153" i="50"/>
  <c r="AN726" i="50"/>
  <c r="AR726" i="50"/>
  <c r="AF259" i="58"/>
  <c r="AG259" i="58"/>
  <c r="AE259" i="58"/>
  <c r="AU250" i="58"/>
  <c r="AG229" i="58"/>
  <c r="D25" i="58"/>
  <c r="D26" i="58"/>
  <c r="D27" i="58"/>
  <c r="D22" i="58"/>
  <c r="AP88" i="61"/>
  <c r="AS88" i="61"/>
  <c r="AQ88" i="61"/>
  <c r="AO88" i="61"/>
  <c r="E88" i="61"/>
  <c r="AN88" i="61"/>
  <c r="D88" i="61"/>
  <c r="AH88" i="61"/>
  <c r="AG88" i="61"/>
  <c r="AL88" i="61"/>
  <c r="AY538" i="50"/>
  <c r="W1375" i="50"/>
  <c r="V1376" i="50"/>
  <c r="W1376" i="50"/>
  <c r="AT2048" i="50"/>
  <c r="I2048" i="50"/>
  <c r="AT374" i="50"/>
  <c r="BZ373" i="50"/>
  <c r="BZ371" i="50"/>
  <c r="BZ379" i="50"/>
  <c r="BZ377" i="50"/>
  <c r="BZ374" i="50"/>
  <c r="BZ1746" i="50"/>
  <c r="BZ1749" i="50"/>
  <c r="BZ1743" i="50"/>
  <c r="AS1696" i="50"/>
  <c r="AT1696" i="50"/>
  <c r="AR1696" i="50"/>
  <c r="AR241" i="50"/>
  <c r="K2050" i="50"/>
  <c r="M2050" i="50"/>
  <c r="AV2050" i="50"/>
  <c r="AS2050" i="50"/>
  <c r="AT2050" i="50"/>
  <c r="AJ1563" i="50"/>
  <c r="AR1563" i="50"/>
  <c r="BP1547" i="50"/>
  <c r="AO1563" i="50"/>
  <c r="BZ348" i="50"/>
  <c r="BZ1564" i="50"/>
  <c r="BZ1562" i="50"/>
  <c r="BZ1561" i="50"/>
  <c r="BZ1565" i="50"/>
  <c r="BZ1563" i="50"/>
  <c r="O458" i="52"/>
  <c r="Q458" i="52"/>
  <c r="C506" i="52"/>
  <c r="AC834" i="50"/>
  <c r="AS828" i="50"/>
  <c r="AT828" i="50"/>
  <c r="AC830" i="50"/>
  <c r="AC832" i="50"/>
  <c r="AG828" i="50"/>
  <c r="AH828" i="50"/>
  <c r="AI828" i="50"/>
  <c r="AC833" i="50"/>
  <c r="V404" i="50"/>
  <c r="W404" i="50"/>
  <c r="W403" i="50"/>
  <c r="W1105" i="50"/>
  <c r="V1106" i="50"/>
  <c r="W1106" i="50"/>
  <c r="W673" i="50"/>
  <c r="V674" i="50"/>
  <c r="W674" i="50"/>
  <c r="AC457" i="50"/>
  <c r="AR885" i="50"/>
  <c r="AS241" i="50"/>
  <c r="AT241" i="50"/>
  <c r="AR374" i="50"/>
  <c r="BZ1559" i="50"/>
  <c r="Y107" i="50"/>
  <c r="AC212" i="50"/>
  <c r="AS207" i="50"/>
  <c r="AT207" i="50"/>
  <c r="AC210" i="50"/>
  <c r="AF207" i="50"/>
  <c r="AH207" i="50"/>
  <c r="AP207" i="50"/>
  <c r="AC211" i="50"/>
  <c r="AC2019" i="50"/>
  <c r="AC238" i="50"/>
  <c r="AC240" i="50"/>
  <c r="AF234" i="50"/>
  <c r="AH234" i="50"/>
  <c r="AP234" i="50"/>
  <c r="BZ1230" i="50"/>
  <c r="BZ1233" i="50"/>
  <c r="AE226" i="58"/>
  <c r="AT218" i="58"/>
  <c r="AF226" i="58"/>
  <c r="AG226" i="58"/>
  <c r="AF357" i="58"/>
  <c r="AG357" i="58"/>
  <c r="AE357" i="58"/>
  <c r="AW346" i="58"/>
  <c r="V1970" i="50"/>
  <c r="W1970" i="50"/>
  <c r="W1969" i="50"/>
  <c r="Y268" i="50"/>
  <c r="Y265" i="50"/>
  <c r="Y264" i="50"/>
  <c r="AC256" i="50"/>
  <c r="Y267" i="50"/>
  <c r="Y266" i="50"/>
  <c r="AK506" i="50"/>
  <c r="BD508" i="50"/>
  <c r="Q503" i="50"/>
  <c r="BC506" i="50"/>
  <c r="BC508" i="50"/>
  <c r="AK504" i="50"/>
  <c r="AC1827" i="50"/>
  <c r="AC1824" i="50"/>
  <c r="AF98" i="58"/>
  <c r="AG98" i="58"/>
  <c r="AR1208" i="50"/>
  <c r="BJ1196" i="50"/>
  <c r="AI1208" i="50"/>
  <c r="Y1827" i="50"/>
  <c r="Y1832" i="50"/>
  <c r="BZ1822" i="50"/>
  <c r="AK291" i="58"/>
  <c r="M291" i="58"/>
  <c r="AG1206" i="50"/>
  <c r="AS1206" i="50"/>
  <c r="AT1206" i="50"/>
  <c r="AF1206" i="50"/>
  <c r="BZ1203" i="50"/>
  <c r="BZ1206" i="50"/>
  <c r="BE1803" i="50"/>
  <c r="BC1802" i="50"/>
  <c r="BD1532" i="50"/>
  <c r="BC1533" i="50"/>
  <c r="Q1529" i="50"/>
  <c r="BE1534" i="50"/>
  <c r="Q1530" i="50"/>
  <c r="AK1532" i="50"/>
  <c r="R1529" i="50"/>
  <c r="BW1520" i="50"/>
  <c r="Q1610" i="50"/>
  <c r="R1604" i="50"/>
  <c r="BV1601" i="50"/>
  <c r="BD1615" i="50"/>
  <c r="AK1611" i="50"/>
  <c r="BE1613" i="50"/>
  <c r="Y1210" i="50"/>
  <c r="Y1209" i="50"/>
  <c r="Y1213" i="50"/>
  <c r="Y1206" i="50"/>
  <c r="AA291" i="58"/>
  <c r="BJ290" i="58"/>
  <c r="AK290" i="58"/>
  <c r="M290" i="58"/>
  <c r="BJ77" i="58"/>
  <c r="BJ78" i="58"/>
  <c r="I186" i="38"/>
  <c r="G186" i="38"/>
  <c r="C375" i="52"/>
  <c r="O374" i="52"/>
  <c r="C422" i="52"/>
  <c r="O532" i="52"/>
  <c r="Q532" i="52"/>
  <c r="C580" i="52"/>
  <c r="X610" i="52"/>
  <c r="BJ164" i="58"/>
  <c r="BJ179" i="58"/>
  <c r="BJ181" i="58"/>
  <c r="BJ183" i="58"/>
  <c r="Y1534" i="50"/>
  <c r="Y1530" i="50"/>
  <c r="Y1535" i="50"/>
  <c r="BD1478" i="50"/>
  <c r="Q1467" i="50"/>
  <c r="BC1480" i="50"/>
  <c r="AL340" i="46"/>
  <c r="AL341" i="46"/>
  <c r="AL346" i="46"/>
  <c r="AL349" i="46"/>
  <c r="AL351" i="46"/>
  <c r="C537" i="52"/>
  <c r="O489" i="52"/>
  <c r="Q489" i="52"/>
  <c r="B365" i="52"/>
  <c r="B412" i="52"/>
  <c r="B460" i="52"/>
  <c r="B508" i="52"/>
  <c r="B556" i="52"/>
  <c r="B604" i="52"/>
  <c r="B652" i="52"/>
  <c r="Q377" i="52"/>
  <c r="B42" i="57"/>
  <c r="F284" i="52"/>
  <c r="G206" i="38"/>
  <c r="H206" i="38"/>
  <c r="G99" i="62"/>
  <c r="H2121" i="50"/>
  <c r="H99" i="62"/>
  <c r="X631" i="52"/>
  <c r="N631" i="52"/>
  <c r="X618" i="52"/>
  <c r="N618" i="52"/>
  <c r="X575" i="52"/>
  <c r="N575" i="52"/>
  <c r="H2125" i="50"/>
  <c r="H103" i="62"/>
  <c r="G103" i="62"/>
  <c r="H2110" i="50"/>
  <c r="G88" i="62"/>
  <c r="X485" i="52"/>
  <c r="N485" i="52"/>
  <c r="N499" i="52"/>
  <c r="X499" i="52"/>
  <c r="X479" i="52"/>
  <c r="N479" i="52"/>
  <c r="V106" i="38"/>
  <c r="W1915" i="50"/>
  <c r="AC1525" i="50"/>
  <c r="N1521" i="50"/>
  <c r="BU1520" i="50"/>
  <c r="R1523" i="50"/>
  <c r="BV1520" i="50"/>
  <c r="Y1537" i="50"/>
  <c r="E117" i="50"/>
  <c r="V126" i="50"/>
  <c r="BZ1606" i="50"/>
  <c r="Y1617" i="50"/>
  <c r="BD912" i="50"/>
  <c r="BD913" i="50"/>
  <c r="AK911" i="50"/>
  <c r="Q909" i="50"/>
  <c r="Q902" i="50"/>
  <c r="BC1344" i="50"/>
  <c r="BD1343" i="50"/>
  <c r="BE1343" i="50"/>
  <c r="BE1344" i="50"/>
  <c r="BC1561" i="50"/>
  <c r="BE1561" i="50"/>
  <c r="N1548" i="50"/>
  <c r="BU1547" i="50"/>
  <c r="N1547" i="50"/>
  <c r="BT1547" i="50"/>
  <c r="R1557" i="50"/>
  <c r="BX1547" i="50"/>
  <c r="Q1556" i="50"/>
  <c r="R293" i="58"/>
  <c r="R294" i="58"/>
  <c r="R290" i="58"/>
  <c r="R291" i="58"/>
  <c r="M294" i="58"/>
  <c r="AK1289" i="50"/>
  <c r="BE1289" i="50"/>
  <c r="L75" i="58"/>
  <c r="BB58" i="58"/>
  <c r="L81" i="58"/>
  <c r="Q2033" i="50"/>
  <c r="BE2045" i="50"/>
  <c r="AC1984" i="50"/>
  <c r="Y1995" i="50"/>
  <c r="Y1992" i="50"/>
  <c r="R1989" i="50"/>
  <c r="BX1979" i="50"/>
  <c r="R1988" i="50"/>
  <c r="BW1979" i="50"/>
  <c r="AK1424" i="50"/>
  <c r="BD1426" i="50"/>
  <c r="N1413" i="50"/>
  <c r="BU1412" i="50"/>
  <c r="Q1421" i="50"/>
  <c r="BC1426" i="50"/>
  <c r="Y1939" i="50"/>
  <c r="BZ1930" i="50"/>
  <c r="Y1942" i="50"/>
  <c r="AE256" i="58"/>
  <c r="M256" i="58"/>
  <c r="M198" i="58"/>
  <c r="BJ198" i="58"/>
  <c r="AF99" i="61"/>
  <c r="AA99" i="61"/>
  <c r="X99" i="61"/>
  <c r="AE99" i="61"/>
  <c r="AU99" i="61"/>
  <c r="S99" i="61"/>
  <c r="D99" i="61"/>
  <c r="U99" i="61"/>
  <c r="O358" i="52"/>
  <c r="C359" i="52"/>
  <c r="C553" i="52"/>
  <c r="O505" i="52"/>
  <c r="Q505" i="52"/>
  <c r="AA258" i="58"/>
  <c r="M258" i="58"/>
  <c r="K1589" i="50"/>
  <c r="AV1589" i="50"/>
  <c r="G115" i="62"/>
  <c r="H2137" i="50"/>
  <c r="H115" i="62"/>
  <c r="AK163" i="58"/>
  <c r="M163" i="58"/>
  <c r="Y1536" i="50"/>
  <c r="AA355" i="58"/>
  <c r="Q1550" i="50"/>
  <c r="BZ2040" i="50"/>
  <c r="Y531" i="50"/>
  <c r="AC526" i="50"/>
  <c r="BZ1318" i="50"/>
  <c r="W328" i="58"/>
  <c r="AE320" i="58"/>
  <c r="AC661" i="50"/>
  <c r="Y670" i="50"/>
  <c r="Y1588" i="50"/>
  <c r="Y1584" i="50"/>
  <c r="Y1586" i="50"/>
  <c r="BZ1579" i="50"/>
  <c r="AC1579" i="50"/>
  <c r="Y1589" i="50"/>
  <c r="AY99" i="61"/>
  <c r="C405" i="52"/>
  <c r="BA90" i="61"/>
  <c r="O378" i="52"/>
  <c r="AG403" i="52"/>
  <c r="BE830" i="50"/>
  <c r="BE831" i="50"/>
  <c r="BC722" i="50"/>
  <c r="AY1318" i="50"/>
  <c r="M1318" i="50"/>
  <c r="AK263" i="58"/>
  <c r="Y28" i="38"/>
  <c r="Y1074" i="50"/>
  <c r="AC796" i="50"/>
  <c r="O516" i="52"/>
  <c r="Q516" i="52"/>
  <c r="B33" i="57"/>
  <c r="O483" i="52"/>
  <c r="Q483" i="52"/>
  <c r="C600" i="52"/>
  <c r="O488" i="52"/>
  <c r="Q488" i="52"/>
  <c r="BA87" i="61"/>
  <c r="AA486" i="52"/>
  <c r="AG486" i="52"/>
  <c r="D482" i="52"/>
  <c r="BZ386" i="50"/>
  <c r="N465" i="52"/>
  <c r="X617" i="52"/>
  <c r="N617" i="52"/>
  <c r="K1723" i="50"/>
  <c r="M1723" i="50"/>
  <c r="AV1723" i="50"/>
  <c r="K778" i="50"/>
  <c r="M778" i="50"/>
  <c r="AV778" i="50"/>
  <c r="G196" i="38"/>
  <c r="H196" i="38"/>
  <c r="E277" i="52"/>
  <c r="Q380" i="52"/>
  <c r="G209" i="38"/>
  <c r="H209" i="38"/>
  <c r="K860" i="50"/>
  <c r="M860" i="50"/>
  <c r="AV860" i="50"/>
  <c r="Q387" i="52"/>
  <c r="G216" i="38"/>
  <c r="H216" i="38"/>
  <c r="B52" i="57"/>
  <c r="X489" i="52"/>
  <c r="N489" i="52"/>
  <c r="X517" i="52"/>
  <c r="N517" i="52"/>
  <c r="N514" i="52"/>
  <c r="X514" i="52"/>
  <c r="X596" i="52"/>
  <c r="N596" i="52"/>
  <c r="BA86" i="61"/>
  <c r="N480" i="52"/>
  <c r="AA462" i="52"/>
  <c r="AG462" i="52"/>
  <c r="AA484" i="52"/>
  <c r="AG484" i="52"/>
  <c r="AA456" i="52"/>
  <c r="AG456" i="52"/>
  <c r="AA452" i="52"/>
  <c r="AG452" i="52"/>
  <c r="BA85" i="61"/>
  <c r="K1912" i="50"/>
  <c r="AV1912" i="50"/>
  <c r="K185" i="50"/>
  <c r="M185" i="50"/>
  <c r="AV185" i="50"/>
  <c r="G213" i="38"/>
  <c r="H213" i="38"/>
  <c r="E291" i="52"/>
  <c r="Q384" i="52"/>
  <c r="K1075" i="50"/>
  <c r="M1075" i="50"/>
  <c r="AV1075" i="50"/>
  <c r="G198" i="38"/>
  <c r="H198" i="38"/>
  <c r="B34" i="57"/>
  <c r="E278" i="52"/>
  <c r="Q369" i="52"/>
  <c r="N682" i="52"/>
  <c r="X682" i="52"/>
  <c r="N556" i="52"/>
  <c r="X556" i="52"/>
  <c r="N600" i="52"/>
  <c r="X600" i="52"/>
  <c r="N634" i="52"/>
  <c r="X634" i="52"/>
  <c r="X523" i="52"/>
  <c r="N523" i="52"/>
  <c r="X438" i="52"/>
  <c r="N438" i="52"/>
  <c r="AL165" i="46"/>
  <c r="AL166" i="46"/>
  <c r="AA483" i="52"/>
  <c r="AG483" i="52"/>
  <c r="AA457" i="52"/>
  <c r="AG457" i="52"/>
  <c r="AL136" i="46"/>
  <c r="AL139" i="46"/>
  <c r="AL141" i="46"/>
  <c r="AL130" i="46"/>
  <c r="AL131" i="46"/>
  <c r="BZ1547" i="50"/>
  <c r="BZ1439" i="50"/>
  <c r="BZ1655" i="50"/>
  <c r="BZ197" i="50"/>
  <c r="BZ953" i="50"/>
  <c r="BZ548" i="50"/>
  <c r="K8" i="50"/>
  <c r="BZ764" i="50"/>
  <c r="K319" i="50"/>
  <c r="M319" i="50"/>
  <c r="AV319" i="50"/>
  <c r="K779" i="50"/>
  <c r="M779" i="50"/>
  <c r="AV779" i="50"/>
  <c r="F375" i="52"/>
  <c r="F423" i="52"/>
  <c r="F471" i="52"/>
  <c r="F519" i="52"/>
  <c r="F567" i="52"/>
  <c r="F615" i="52"/>
  <c r="F663" i="52"/>
  <c r="F376" i="52"/>
  <c r="F424" i="52"/>
  <c r="F472" i="52"/>
  <c r="F520" i="52"/>
  <c r="F568" i="52"/>
  <c r="F616" i="52"/>
  <c r="F664" i="52"/>
  <c r="F373" i="52"/>
  <c r="F421" i="52"/>
  <c r="F469" i="52"/>
  <c r="F517" i="52"/>
  <c r="F565" i="52"/>
  <c r="F613" i="52"/>
  <c r="F661" i="52"/>
  <c r="F370" i="52"/>
  <c r="F418" i="52"/>
  <c r="F466" i="52"/>
  <c r="F514" i="52"/>
  <c r="F562" i="52"/>
  <c r="F610" i="52"/>
  <c r="F658" i="52"/>
  <c r="F377" i="52"/>
  <c r="F425" i="52"/>
  <c r="F473" i="52"/>
  <c r="F521" i="52"/>
  <c r="F569" i="52"/>
  <c r="F617" i="52"/>
  <c r="F665" i="52"/>
  <c r="F367" i="52"/>
  <c r="F415" i="52"/>
  <c r="F463" i="52"/>
  <c r="F511" i="52"/>
  <c r="F559" i="52"/>
  <c r="F607" i="52"/>
  <c r="F655" i="52"/>
  <c r="F374" i="52"/>
  <c r="F422" i="52"/>
  <c r="F470" i="52"/>
  <c r="F518" i="52"/>
  <c r="F566" i="52"/>
  <c r="F614" i="52"/>
  <c r="F662" i="52"/>
  <c r="F406" i="52"/>
  <c r="F454" i="52"/>
  <c r="F502" i="52"/>
  <c r="F550" i="52"/>
  <c r="F598" i="52"/>
  <c r="F646" i="52"/>
  <c r="F378" i="52"/>
  <c r="F426" i="52"/>
  <c r="F474" i="52"/>
  <c r="F522" i="52"/>
  <c r="F570" i="52"/>
  <c r="F618" i="52"/>
  <c r="F666" i="52"/>
  <c r="F381" i="52"/>
  <c r="F429" i="52"/>
  <c r="F477" i="52"/>
  <c r="F525" i="52"/>
  <c r="F573" i="52"/>
  <c r="F621" i="52"/>
  <c r="F669" i="52"/>
  <c r="N419" i="52"/>
  <c r="X419" i="52"/>
  <c r="X470" i="52"/>
  <c r="N470" i="52"/>
  <c r="AL30" i="46"/>
  <c r="AL326" i="46"/>
  <c r="AL327" i="46"/>
  <c r="AL328" i="46"/>
  <c r="AL329" i="46"/>
  <c r="S329" i="46"/>
  <c r="AQ1373" i="50"/>
  <c r="D176" i="57"/>
  <c r="K1373" i="50"/>
  <c r="M1373" i="50"/>
  <c r="AW1373" i="50"/>
  <c r="O482" i="52"/>
  <c r="Q482" i="52"/>
  <c r="D530" i="52"/>
  <c r="O600" i="52"/>
  <c r="Q600" i="52"/>
  <c r="C648" i="52"/>
  <c r="O648" i="52"/>
  <c r="Q648" i="52"/>
  <c r="AC798" i="50"/>
  <c r="AC801" i="50"/>
  <c r="AY1586" i="50"/>
  <c r="O359" i="52"/>
  <c r="C407" i="52"/>
  <c r="AY1939" i="50"/>
  <c r="AC1939" i="50"/>
  <c r="BZ1992" i="50"/>
  <c r="AY1992" i="50"/>
  <c r="AY1617" i="50"/>
  <c r="AC1617" i="50"/>
  <c r="AL352" i="46"/>
  <c r="AL353" i="46"/>
  <c r="AL354" i="46"/>
  <c r="AL368" i="46"/>
  <c r="AL369" i="46"/>
  <c r="C470" i="52"/>
  <c r="O422" i="52"/>
  <c r="Q422" i="52"/>
  <c r="AS833" i="50"/>
  <c r="I833" i="50"/>
  <c r="AR833" i="50"/>
  <c r="AT833" i="50"/>
  <c r="AN830" i="50"/>
  <c r="AR830" i="50"/>
  <c r="BJ818" i="50"/>
  <c r="AO830" i="50"/>
  <c r="AG830" i="50"/>
  <c r="AI830" i="50"/>
  <c r="AF830" i="50"/>
  <c r="AI2018" i="50"/>
  <c r="AG2018" i="50"/>
  <c r="AR2018" i="50"/>
  <c r="BJ2006" i="50"/>
  <c r="AF2018" i="50"/>
  <c r="AO2018" i="50"/>
  <c r="AN2018" i="50"/>
  <c r="AZ2020" i="50"/>
  <c r="M2020" i="50"/>
  <c r="AW2020" i="50"/>
  <c r="BN2006" i="50"/>
  <c r="AF1370" i="50"/>
  <c r="AR1370" i="50"/>
  <c r="BJ1358" i="50"/>
  <c r="AO1370" i="50"/>
  <c r="AN1370" i="50"/>
  <c r="AI1370" i="50"/>
  <c r="AG1370" i="50"/>
  <c r="AW912" i="50"/>
  <c r="BL899" i="50"/>
  <c r="BC915" i="50"/>
  <c r="BC914" i="50"/>
  <c r="AO1424" i="50"/>
  <c r="AN1424" i="50"/>
  <c r="AF1424" i="50"/>
  <c r="AG1424" i="50"/>
  <c r="AR1424" i="50"/>
  <c r="BJ1412" i="50"/>
  <c r="AI1424" i="50"/>
  <c r="I700" i="50"/>
  <c r="AO700" i="50"/>
  <c r="AQ700" i="50"/>
  <c r="AR700" i="50"/>
  <c r="AS700" i="50"/>
  <c r="AT700" i="50"/>
  <c r="AJ1752" i="50"/>
  <c r="AR1752" i="50"/>
  <c r="BP1736" i="50"/>
  <c r="AO1752" i="50"/>
  <c r="AN1752" i="50"/>
  <c r="AF1752" i="50"/>
  <c r="AG1752" i="50"/>
  <c r="BZ1376" i="50"/>
  <c r="BZ1378" i="50"/>
  <c r="BZ1375" i="50"/>
  <c r="BZ1373" i="50"/>
  <c r="BZ1370" i="50"/>
  <c r="BZ1371" i="50"/>
  <c r="BZ1374" i="50"/>
  <c r="BP1655" i="50"/>
  <c r="AW1671" i="50"/>
  <c r="AW2021" i="50"/>
  <c r="BO2006" i="50"/>
  <c r="AZ2021" i="50"/>
  <c r="M2021" i="50"/>
  <c r="AN398" i="50"/>
  <c r="AO398" i="50"/>
  <c r="AR398" i="50"/>
  <c r="BJ386" i="50"/>
  <c r="AI398" i="50"/>
  <c r="AF398" i="50"/>
  <c r="AG398" i="50"/>
  <c r="AW1805" i="50"/>
  <c r="BO1790" i="50"/>
  <c r="AZ1805" i="50"/>
  <c r="M1805" i="50"/>
  <c r="AV431" i="50"/>
  <c r="AW431" i="50"/>
  <c r="K431" i="50"/>
  <c r="AP1263" i="50"/>
  <c r="AQ1263" i="50"/>
  <c r="I1263" i="50"/>
  <c r="BM1250" i="50"/>
  <c r="AW294" i="50"/>
  <c r="AY1074" i="50"/>
  <c r="BZ1074" i="50"/>
  <c r="AC1074" i="50"/>
  <c r="G207" i="38"/>
  <c r="H207" i="38"/>
  <c r="G284" i="52"/>
  <c r="B43" i="57"/>
  <c r="Q378" i="52"/>
  <c r="AY1589" i="50"/>
  <c r="M1584" i="50"/>
  <c r="AR1584" i="50"/>
  <c r="AR531" i="50"/>
  <c r="M531" i="50"/>
  <c r="AY1536" i="50"/>
  <c r="BZ1536" i="50"/>
  <c r="AG258" i="58"/>
  <c r="AC258" i="58"/>
  <c r="AF258" i="58"/>
  <c r="AE258" i="58"/>
  <c r="AT250" i="58"/>
  <c r="Q358" i="52"/>
  <c r="I187" i="38"/>
  <c r="B23" i="57"/>
  <c r="G187" i="38"/>
  <c r="AY1995" i="50"/>
  <c r="BZ1995" i="50"/>
  <c r="BZ1611" i="50"/>
  <c r="BZ1617" i="50"/>
  <c r="BZ1608" i="50"/>
  <c r="H88" i="62"/>
  <c r="M70" i="62"/>
  <c r="I2149" i="50"/>
  <c r="I127" i="62"/>
  <c r="I2142" i="50"/>
  <c r="I120" i="62"/>
  <c r="I2161" i="50"/>
  <c r="I139" i="62"/>
  <c r="I2094" i="50"/>
  <c r="I72" i="62"/>
  <c r="I2143" i="50"/>
  <c r="I121" i="62"/>
  <c r="I2116" i="50"/>
  <c r="I94" i="62"/>
  <c r="I2144" i="50"/>
  <c r="I122" i="62"/>
  <c r="I2104" i="50"/>
  <c r="I82" i="62"/>
  <c r="I2155" i="50"/>
  <c r="I133" i="62"/>
  <c r="I2097" i="50"/>
  <c r="I75" i="62"/>
  <c r="I2111" i="50"/>
  <c r="I89" i="62"/>
  <c r="I2140" i="50"/>
  <c r="I118" i="62"/>
  <c r="I2154" i="50"/>
  <c r="I132" i="62"/>
  <c r="I2131" i="50"/>
  <c r="I109" i="62"/>
  <c r="I2105" i="50"/>
  <c r="I83" i="62"/>
  <c r="I2118" i="50"/>
  <c r="I96" i="62"/>
  <c r="I2158" i="50"/>
  <c r="I136" i="62"/>
  <c r="I2162" i="50"/>
  <c r="I140" i="62"/>
  <c r="I2128" i="50"/>
  <c r="I106" i="62"/>
  <c r="I2102" i="50"/>
  <c r="I80" i="62"/>
  <c r="I2165" i="50"/>
  <c r="I143" i="62"/>
  <c r="I2164" i="50"/>
  <c r="I142" i="62"/>
  <c r="I2112" i="50"/>
  <c r="I90" i="62"/>
  <c r="I2150" i="50"/>
  <c r="I128" i="62"/>
  <c r="I2145" i="50"/>
  <c r="I123" i="62"/>
  <c r="I2100" i="50"/>
  <c r="I78" i="62"/>
  <c r="I2139" i="50"/>
  <c r="I117" i="62"/>
  <c r="I2124" i="50"/>
  <c r="I102" i="62"/>
  <c r="I2095" i="50"/>
  <c r="I73" i="62"/>
  <c r="I2134" i="50"/>
  <c r="I112" i="62"/>
  <c r="I2110" i="50"/>
  <c r="I88" i="62"/>
  <c r="I2146" i="50"/>
  <c r="I124" i="62"/>
  <c r="I2121" i="50"/>
  <c r="I99" i="62"/>
  <c r="I2132" i="50"/>
  <c r="I110" i="62"/>
  <c r="I2163" i="50"/>
  <c r="I141" i="62"/>
  <c r="I2093" i="50"/>
  <c r="I71" i="62"/>
  <c r="M2092" i="50"/>
  <c r="I2101" i="50"/>
  <c r="I79" i="62"/>
  <c r="I2113" i="50"/>
  <c r="I91" i="62"/>
  <c r="I2098" i="50"/>
  <c r="I76" i="62"/>
  <c r="I2141" i="50"/>
  <c r="I119" i="62"/>
  <c r="I2114" i="50"/>
  <c r="I92" i="62"/>
  <c r="I2117" i="50"/>
  <c r="I95" i="62"/>
  <c r="I2160" i="50"/>
  <c r="I138" i="62"/>
  <c r="I2129" i="50"/>
  <c r="I107" i="62"/>
  <c r="I2099" i="50"/>
  <c r="I77" i="62"/>
  <c r="I2119" i="50"/>
  <c r="I97" i="62"/>
  <c r="I2151" i="50"/>
  <c r="I129" i="62"/>
  <c r="I2152" i="50"/>
  <c r="I130" i="62"/>
  <c r="I2136" i="50"/>
  <c r="I114" i="62"/>
  <c r="I2148" i="50"/>
  <c r="I126" i="62"/>
  <c r="I2130" i="50"/>
  <c r="I108" i="62"/>
  <c r="I2159" i="50"/>
  <c r="I137" i="62"/>
  <c r="I2122" i="50"/>
  <c r="I100" i="62"/>
  <c r="I2137" i="50"/>
  <c r="I115" i="62"/>
  <c r="I2153" i="50"/>
  <c r="I131" i="62"/>
  <c r="I2147" i="50"/>
  <c r="I125" i="62"/>
  <c r="I2123" i="50"/>
  <c r="I101" i="62"/>
  <c r="I2135" i="50"/>
  <c r="I113" i="62"/>
  <c r="I2096" i="50"/>
  <c r="I74" i="62"/>
  <c r="I2115" i="50"/>
  <c r="I93" i="62"/>
  <c r="I2126" i="50"/>
  <c r="I104" i="62"/>
  <c r="I2157" i="50"/>
  <c r="I135" i="62"/>
  <c r="I2127" i="50"/>
  <c r="I105" i="62"/>
  <c r="I2092" i="50"/>
  <c r="I70" i="62"/>
  <c r="I2156" i="50"/>
  <c r="I134" i="62"/>
  <c r="I2138" i="50"/>
  <c r="I116" i="62"/>
  <c r="I2103" i="50"/>
  <c r="I81" i="62"/>
  <c r="I2120" i="50"/>
  <c r="I98" i="62"/>
  <c r="I2133" i="50"/>
  <c r="I111" i="62"/>
  <c r="I2166" i="50"/>
  <c r="I144" i="62"/>
  <c r="I2109" i="50"/>
  <c r="I87" i="62"/>
  <c r="I2107" i="50"/>
  <c r="I85" i="62"/>
  <c r="I2108" i="50"/>
  <c r="I86" i="62"/>
  <c r="I2125" i="50"/>
  <c r="I103" i="62"/>
  <c r="I2106" i="50"/>
  <c r="I84" i="62"/>
  <c r="B413" i="52"/>
  <c r="B461" i="52"/>
  <c r="B509" i="52"/>
  <c r="B557" i="52"/>
  <c r="B605" i="52"/>
  <c r="B653" i="52"/>
  <c r="B366" i="52"/>
  <c r="B414" i="52"/>
  <c r="B462" i="52"/>
  <c r="B510" i="52"/>
  <c r="B558" i="52"/>
  <c r="B606" i="52"/>
  <c r="B654" i="52"/>
  <c r="AY1535" i="50"/>
  <c r="BZ1535" i="50"/>
  <c r="G283" i="52"/>
  <c r="G203" i="38"/>
  <c r="H203" i="38"/>
  <c r="Q374" i="52"/>
  <c r="B39" i="57"/>
  <c r="AR1206" i="50"/>
  <c r="M1206" i="50"/>
  <c r="AH1206" i="50"/>
  <c r="AP1206" i="50"/>
  <c r="BZ1824" i="50"/>
  <c r="BZ1827" i="50"/>
  <c r="AF1827" i="50"/>
  <c r="AS1827" i="50"/>
  <c r="AI1827" i="50"/>
  <c r="AT1827" i="50"/>
  <c r="AG1827" i="50"/>
  <c r="AC1834" i="50"/>
  <c r="AC1829" i="50"/>
  <c r="AC1833" i="50"/>
  <c r="AC1830" i="50"/>
  <c r="AC1831" i="50"/>
  <c r="AC1835" i="50"/>
  <c r="AY267" i="50"/>
  <c r="BZ267" i="50"/>
  <c r="AY268" i="50"/>
  <c r="BZ268" i="50"/>
  <c r="AO2019" i="50"/>
  <c r="AG2019" i="50"/>
  <c r="AF2019" i="50"/>
  <c r="AN2019" i="50"/>
  <c r="AJ2019" i="50"/>
  <c r="AR2019" i="50"/>
  <c r="I457" i="50"/>
  <c r="AO457" i="50"/>
  <c r="AQ457" i="50"/>
  <c r="AR457" i="50"/>
  <c r="I828" i="50"/>
  <c r="AJ828" i="50"/>
  <c r="BQ1547" i="50"/>
  <c r="I1563" i="50"/>
  <c r="AX1563" i="50"/>
  <c r="AP1563" i="50"/>
  <c r="AQ1563" i="50"/>
  <c r="BZ383" i="50"/>
  <c r="BZ381" i="50"/>
  <c r="H22" i="58"/>
  <c r="E22" i="58"/>
  <c r="L22" i="58"/>
  <c r="U22" i="58"/>
  <c r="T22" i="58"/>
  <c r="G388" i="58"/>
  <c r="H388" i="58"/>
  <c r="BP710" i="50"/>
  <c r="AW726" i="50"/>
  <c r="BZ194" i="50"/>
  <c r="BZ192" i="50"/>
  <c r="BZ1814" i="50"/>
  <c r="BZ1812" i="50"/>
  <c r="BZ1274" i="50"/>
  <c r="BZ1272" i="50"/>
  <c r="AZ1265" i="50"/>
  <c r="M1265" i="50"/>
  <c r="AW1265" i="50"/>
  <c r="BO1250" i="50"/>
  <c r="I1187" i="50"/>
  <c r="AR1187" i="50"/>
  <c r="BS1169" i="50"/>
  <c r="AO1187" i="50"/>
  <c r="AQ1187" i="50"/>
  <c r="BM1709" i="50"/>
  <c r="AP1722" i="50"/>
  <c r="AQ1722" i="50"/>
  <c r="I1722" i="50"/>
  <c r="K889" i="50"/>
  <c r="AV889" i="50"/>
  <c r="AW889" i="50"/>
  <c r="AS889" i="50"/>
  <c r="AT889" i="50"/>
  <c r="BL1034" i="50"/>
  <c r="BC1050" i="50"/>
  <c r="AW1047" i="50"/>
  <c r="BC1049" i="50"/>
  <c r="BI548" i="50"/>
  <c r="AR862" i="50"/>
  <c r="AS862" i="50"/>
  <c r="AT862" i="50"/>
  <c r="I862" i="50"/>
  <c r="AO862" i="50"/>
  <c r="AQ862" i="50"/>
  <c r="I1184" i="50"/>
  <c r="AS1184" i="50"/>
  <c r="AT1184" i="50"/>
  <c r="AR1184" i="50"/>
  <c r="AR1427" i="50"/>
  <c r="I1427" i="50"/>
  <c r="AS1427" i="50"/>
  <c r="AT1427" i="50"/>
  <c r="I1754" i="50"/>
  <c r="AR1754" i="50"/>
  <c r="BS1736" i="50"/>
  <c r="AO1754" i="50"/>
  <c r="AQ1754" i="50"/>
  <c r="I1753" i="50"/>
  <c r="AO1753" i="50"/>
  <c r="AQ1753" i="50"/>
  <c r="AS1753" i="50"/>
  <c r="AT1753" i="50"/>
  <c r="AR1753" i="50"/>
  <c r="AF915" i="50"/>
  <c r="AJ915" i="50"/>
  <c r="AR915" i="50"/>
  <c r="BP899" i="50"/>
  <c r="AO915" i="50"/>
  <c r="AN915" i="50"/>
  <c r="AG915" i="50"/>
  <c r="AF1020" i="50"/>
  <c r="AG1020" i="50"/>
  <c r="AR1020" i="50"/>
  <c r="AO1020" i="50"/>
  <c r="AN1020" i="50"/>
  <c r="AJ1020" i="50"/>
  <c r="AR1025" i="50"/>
  <c r="BS1007" i="50"/>
  <c r="AO1025" i="50"/>
  <c r="AQ1025" i="50"/>
  <c r="I1025" i="50"/>
  <c r="AO1969" i="50"/>
  <c r="AQ1969" i="50"/>
  <c r="AR1969" i="50"/>
  <c r="I1969" i="50"/>
  <c r="C598" i="52"/>
  <c r="O550" i="52"/>
  <c r="Q550" i="52"/>
  <c r="AW1750" i="50"/>
  <c r="BN1736" i="50"/>
  <c r="AZ1750" i="50"/>
  <c r="M1750" i="50"/>
  <c r="I562" i="50"/>
  <c r="AR562" i="50"/>
  <c r="AS562" i="50"/>
  <c r="AT562" i="50"/>
  <c r="AJ2073" i="50"/>
  <c r="AR2073" i="50"/>
  <c r="AG2073" i="50"/>
  <c r="AF2073" i="50"/>
  <c r="AO2073" i="50"/>
  <c r="AN2073" i="50"/>
  <c r="BZ80" i="50"/>
  <c r="AC80" i="50"/>
  <c r="AY80" i="50"/>
  <c r="AR1643" i="50"/>
  <c r="AS1643" i="50"/>
  <c r="I1643" i="50"/>
  <c r="AT1643" i="50"/>
  <c r="AV863" i="50"/>
  <c r="K863" i="50"/>
  <c r="AS863" i="50"/>
  <c r="AT863" i="50"/>
  <c r="AW863" i="50"/>
  <c r="BO548" i="50"/>
  <c r="AZ563" i="50"/>
  <c r="M563" i="50"/>
  <c r="AW563" i="50"/>
  <c r="AZ323" i="50"/>
  <c r="M323" i="50"/>
  <c r="AW323" i="50"/>
  <c r="AZ322" i="50"/>
  <c r="M322" i="50"/>
  <c r="BS305" i="50"/>
  <c r="AW913" i="50"/>
  <c r="BN899" i="50"/>
  <c r="AZ913" i="50"/>
  <c r="M913" i="50"/>
  <c r="AV1559" i="50"/>
  <c r="AW1559" i="50"/>
  <c r="AS1559" i="50"/>
  <c r="AT1559" i="50"/>
  <c r="K1559" i="50"/>
  <c r="M1559" i="50"/>
  <c r="BH764" i="50"/>
  <c r="BC780" i="50"/>
  <c r="BC779" i="50"/>
  <c r="AF399" i="50"/>
  <c r="AG399" i="50"/>
  <c r="AJ399" i="50"/>
  <c r="AO399" i="50"/>
  <c r="AR399" i="50"/>
  <c r="AN399" i="50"/>
  <c r="AW890" i="50"/>
  <c r="AP507" i="50"/>
  <c r="AQ507" i="50"/>
  <c r="BM494" i="50"/>
  <c r="I507" i="50"/>
  <c r="AT697" i="50"/>
  <c r="AR697" i="50"/>
  <c r="I697" i="50"/>
  <c r="AS697" i="50"/>
  <c r="BL1763" i="50"/>
  <c r="BC1778" i="50"/>
  <c r="BC1779" i="50"/>
  <c r="BI1439" i="50"/>
  <c r="AX1455" i="50"/>
  <c r="M1455" i="50"/>
  <c r="AX1451" i="50"/>
  <c r="AN699" i="50"/>
  <c r="AF699" i="50"/>
  <c r="AG699" i="50"/>
  <c r="AJ699" i="50"/>
  <c r="AO699" i="50"/>
  <c r="AR699" i="50"/>
  <c r="BP683" i="50"/>
  <c r="AG938" i="50"/>
  <c r="AF938" i="50"/>
  <c r="AN938" i="50"/>
  <c r="AR938" i="50"/>
  <c r="BJ926" i="50"/>
  <c r="AO938" i="50"/>
  <c r="AI938" i="50"/>
  <c r="AP375" i="50"/>
  <c r="AQ375" i="50"/>
  <c r="I375" i="50"/>
  <c r="AX375" i="50"/>
  <c r="BQ359" i="50"/>
  <c r="BI143" i="50"/>
  <c r="AX159" i="50"/>
  <c r="AX155" i="50"/>
  <c r="M155" i="50"/>
  <c r="AW1886" i="50"/>
  <c r="AZ1886" i="50"/>
  <c r="M1886" i="50"/>
  <c r="BO1871" i="50"/>
  <c r="AX1019" i="50"/>
  <c r="BI1007" i="50"/>
  <c r="BQ467" i="50"/>
  <c r="AX483" i="50"/>
  <c r="I483" i="50"/>
  <c r="AP483" i="50"/>
  <c r="AQ483" i="50"/>
  <c r="BL1250" i="50"/>
  <c r="BC1266" i="50"/>
  <c r="BC1265" i="50"/>
  <c r="M1019" i="50"/>
  <c r="I722" i="50"/>
  <c r="AJ722" i="50"/>
  <c r="BI1115" i="50"/>
  <c r="AX1127" i="50"/>
  <c r="M1127" i="50"/>
  <c r="BO1223" i="50"/>
  <c r="AZ1238" i="50"/>
  <c r="M1238" i="50"/>
  <c r="AW1238" i="50"/>
  <c r="BO683" i="50"/>
  <c r="AW698" i="50"/>
  <c r="AZ698" i="50"/>
  <c r="M698" i="50"/>
  <c r="AW1019" i="50"/>
  <c r="K183" i="50"/>
  <c r="M183" i="50"/>
  <c r="AV183" i="50"/>
  <c r="AS183" i="50"/>
  <c r="AT183" i="50"/>
  <c r="AW183" i="50"/>
  <c r="BE347" i="50"/>
  <c r="BD347" i="50"/>
  <c r="AW511" i="50"/>
  <c r="K511" i="50"/>
  <c r="M511" i="50"/>
  <c r="AV511" i="50"/>
  <c r="AS511" i="50"/>
  <c r="AT511" i="50"/>
  <c r="M1402" i="50"/>
  <c r="BN494" i="50"/>
  <c r="AZ508" i="50"/>
  <c r="M508" i="50"/>
  <c r="AW508" i="50"/>
  <c r="C386" i="50"/>
  <c r="BA15" i="61"/>
  <c r="BA16" i="61"/>
  <c r="T16" i="61"/>
  <c r="D85" i="61"/>
  <c r="AS85" i="61"/>
  <c r="AG85" i="61"/>
  <c r="AO85" i="61"/>
  <c r="AN85" i="61"/>
  <c r="AU85" i="61"/>
  <c r="AP85" i="61"/>
  <c r="AI85" i="61"/>
  <c r="AQ85" i="61"/>
  <c r="F85" i="61"/>
  <c r="AL85" i="61"/>
  <c r="AH85" i="61"/>
  <c r="AK85" i="61"/>
  <c r="G85" i="61"/>
  <c r="AT85" i="61"/>
  <c r="AR85" i="61"/>
  <c r="AJ85" i="61"/>
  <c r="AM85" i="61"/>
  <c r="E85" i="61"/>
  <c r="AC663" i="50"/>
  <c r="AC666" i="50"/>
  <c r="AY1537" i="50"/>
  <c r="BZ1537" i="50"/>
  <c r="BZ1210" i="50"/>
  <c r="AC1210" i="50"/>
  <c r="AY1210" i="50"/>
  <c r="AJ1208" i="50"/>
  <c r="I1208" i="50"/>
  <c r="AY266" i="50"/>
  <c r="BZ266" i="50"/>
  <c r="AC107" i="50"/>
  <c r="AY107" i="50"/>
  <c r="BZ107" i="50"/>
  <c r="U25" i="58"/>
  <c r="H25" i="58"/>
  <c r="E25" i="58"/>
  <c r="L25" i="58"/>
  <c r="T25" i="58"/>
  <c r="G391" i="58"/>
  <c r="H391" i="58"/>
  <c r="I393" i="58"/>
  <c r="BC618" i="50"/>
  <c r="BH602" i="50"/>
  <c r="BC617" i="50"/>
  <c r="AO1186" i="50"/>
  <c r="AQ1186" i="50"/>
  <c r="I1186" i="50"/>
  <c r="AR1186" i="50"/>
  <c r="BL1655" i="50"/>
  <c r="BC1671" i="50"/>
  <c r="BC1670" i="50"/>
  <c r="AR1965" i="50"/>
  <c r="AG1965" i="50"/>
  <c r="AF1965" i="50"/>
  <c r="AJ1965" i="50"/>
  <c r="AO1965" i="50"/>
  <c r="AN1965" i="50"/>
  <c r="AF324" i="58"/>
  <c r="AG324" i="58"/>
  <c r="K324" i="58"/>
  <c r="M324" i="58"/>
  <c r="AF1262" i="50"/>
  <c r="AO1262" i="50"/>
  <c r="AR1262" i="50"/>
  <c r="BJ1250" i="50"/>
  <c r="AI1262" i="50"/>
  <c r="AN1262" i="50"/>
  <c r="AG1262" i="50"/>
  <c r="BZ1372" i="50"/>
  <c r="I400" i="50"/>
  <c r="AT400" i="50"/>
  <c r="AS400" i="50"/>
  <c r="AR400" i="50"/>
  <c r="AZ1049" i="50"/>
  <c r="M1049" i="50"/>
  <c r="BO1034" i="50"/>
  <c r="AW1049" i="50"/>
  <c r="BZ678" i="50"/>
  <c r="BZ680" i="50"/>
  <c r="AP1667" i="50"/>
  <c r="AQ1667" i="50"/>
  <c r="BK1655" i="50"/>
  <c r="AX1667" i="50"/>
  <c r="I1748" i="50"/>
  <c r="AJ1748" i="50"/>
  <c r="BL683" i="50"/>
  <c r="BC699" i="50"/>
  <c r="BC698" i="50"/>
  <c r="AJ560" i="50"/>
  <c r="I560" i="50"/>
  <c r="AW2045" i="50"/>
  <c r="K2045" i="50"/>
  <c r="M2045" i="50"/>
  <c r="AS2045" i="50"/>
  <c r="AT2045" i="50"/>
  <c r="AV2045" i="50"/>
  <c r="AG86" i="61"/>
  <c r="E86" i="61"/>
  <c r="G86" i="61"/>
  <c r="AJ86" i="61"/>
  <c r="AS86" i="61"/>
  <c r="AP86" i="61"/>
  <c r="AR86" i="61"/>
  <c r="AT86" i="61"/>
  <c r="AU86" i="61"/>
  <c r="AL86" i="61"/>
  <c r="AK86" i="61"/>
  <c r="AM86" i="61"/>
  <c r="AH86" i="61"/>
  <c r="AO86" i="61"/>
  <c r="AQ86" i="61"/>
  <c r="AI86" i="61"/>
  <c r="AN86" i="61"/>
  <c r="F86" i="61"/>
  <c r="D86" i="61"/>
  <c r="AO87" i="61"/>
  <c r="AG87" i="61"/>
  <c r="AK87" i="61"/>
  <c r="AP87" i="61"/>
  <c r="AM87" i="61"/>
  <c r="AR87" i="61"/>
  <c r="E87" i="61"/>
  <c r="AL87" i="61"/>
  <c r="AS87" i="61"/>
  <c r="AJ87" i="61"/>
  <c r="AN87" i="61"/>
  <c r="G87" i="61"/>
  <c r="F87" i="61"/>
  <c r="AI87" i="61"/>
  <c r="AT87" i="61"/>
  <c r="AQ87" i="61"/>
  <c r="AH87" i="61"/>
  <c r="AU87" i="61"/>
  <c r="D87" i="61"/>
  <c r="AI90" i="61"/>
  <c r="AO90" i="61"/>
  <c r="AH90" i="61"/>
  <c r="AN90" i="61"/>
  <c r="AJ90" i="61"/>
  <c r="AR90" i="61"/>
  <c r="AU90" i="61"/>
  <c r="AS90" i="61"/>
  <c r="AQ90" i="61"/>
  <c r="AL90" i="61"/>
  <c r="AP90" i="61"/>
  <c r="AT90" i="61"/>
  <c r="F90" i="61"/>
  <c r="E90" i="61"/>
  <c r="G90" i="61"/>
  <c r="AK90" i="61"/>
  <c r="AG90" i="61"/>
  <c r="D90" i="61"/>
  <c r="AM90" i="61"/>
  <c r="AC1581" i="50"/>
  <c r="AC1584" i="50"/>
  <c r="AC1589" i="50"/>
  <c r="AC1588" i="50"/>
  <c r="AY1588" i="50"/>
  <c r="I328" i="58"/>
  <c r="BJ328" i="58"/>
  <c r="AK328" i="58"/>
  <c r="AA328" i="58"/>
  <c r="AY1942" i="50"/>
  <c r="AC1942" i="50"/>
  <c r="AC1989" i="50"/>
  <c r="AC1995" i="50"/>
  <c r="AC1986" i="50"/>
  <c r="BF58" i="58"/>
  <c r="N58" i="58"/>
  <c r="BH58" i="58"/>
  <c r="V128" i="50"/>
  <c r="V129" i="50"/>
  <c r="V130" i="50"/>
  <c r="V131" i="50"/>
  <c r="V132" i="50"/>
  <c r="V133" i="50"/>
  <c r="V136" i="50"/>
  <c r="AR1530" i="50"/>
  <c r="M1530" i="50"/>
  <c r="C423" i="52"/>
  <c r="O375" i="52"/>
  <c r="AY1213" i="50"/>
  <c r="BZ1213" i="50"/>
  <c r="AC1213" i="50"/>
  <c r="BZ1832" i="50"/>
  <c r="AC1832" i="50"/>
  <c r="AY1832" i="50"/>
  <c r="AC258" i="50"/>
  <c r="AC261" i="50"/>
  <c r="AC268" i="50"/>
  <c r="AR211" i="50"/>
  <c r="AS211" i="50"/>
  <c r="AT211" i="50"/>
  <c r="I211" i="50"/>
  <c r="I212" i="50"/>
  <c r="AS212" i="50"/>
  <c r="AT212" i="50"/>
  <c r="AR212" i="50"/>
  <c r="AW374" i="50"/>
  <c r="BO359" i="50"/>
  <c r="AZ374" i="50"/>
  <c r="M374" i="50"/>
  <c r="AR834" i="50"/>
  <c r="BP818" i="50"/>
  <c r="AO834" i="50"/>
  <c r="AN834" i="50"/>
  <c r="AF834" i="50"/>
  <c r="AJ834" i="50"/>
  <c r="AG834" i="50"/>
  <c r="BR224" i="50"/>
  <c r="AZ242" i="50"/>
  <c r="AZ241" i="50"/>
  <c r="M241" i="50"/>
  <c r="BC239" i="50"/>
  <c r="BC240" i="50"/>
  <c r="BZ1756" i="50"/>
  <c r="BZ1753" i="50"/>
  <c r="BZ1752" i="50"/>
  <c r="BZ1750" i="50"/>
  <c r="BZ1748" i="50"/>
  <c r="BZ1754" i="50"/>
  <c r="BZ1751" i="50"/>
  <c r="H27" i="58"/>
  <c r="U27" i="58"/>
  <c r="T27" i="58"/>
  <c r="G393" i="58"/>
  <c r="H393" i="58"/>
  <c r="E27" i="58"/>
  <c r="L27" i="58"/>
  <c r="AJ1128" i="50"/>
  <c r="AG1128" i="50"/>
  <c r="AO1128" i="50"/>
  <c r="AF1128" i="50"/>
  <c r="AN1128" i="50"/>
  <c r="AR1128" i="50"/>
  <c r="AO2024" i="50"/>
  <c r="AQ2024" i="50"/>
  <c r="I2024" i="50"/>
  <c r="AR2024" i="50"/>
  <c r="BS2006" i="50"/>
  <c r="BZ1461" i="50"/>
  <c r="BZ1463" i="50"/>
  <c r="AJ1179" i="50"/>
  <c r="AP1179" i="50"/>
  <c r="I1179" i="50"/>
  <c r="AT1183" i="50"/>
  <c r="I1183" i="50"/>
  <c r="AS1183" i="50"/>
  <c r="AR1183" i="50"/>
  <c r="BP602" i="50"/>
  <c r="AW618" i="50"/>
  <c r="BM1655" i="50"/>
  <c r="I1668" i="50"/>
  <c r="AP1668" i="50"/>
  <c r="AQ1668" i="50"/>
  <c r="BR1034" i="50"/>
  <c r="AZ1051" i="50"/>
  <c r="AZ1052" i="50"/>
  <c r="M1052" i="50"/>
  <c r="K295" i="50"/>
  <c r="M295" i="50"/>
  <c r="AV295" i="50"/>
  <c r="AW295" i="50"/>
  <c r="AS295" i="50"/>
  <c r="AT295" i="50"/>
  <c r="AZ1132" i="50"/>
  <c r="BR1115" i="50"/>
  <c r="AZ1133" i="50"/>
  <c r="M1133" i="50"/>
  <c r="I1422" i="50"/>
  <c r="AJ1422" i="50"/>
  <c r="I1430" i="50"/>
  <c r="AR1430" i="50"/>
  <c r="AO1430" i="50"/>
  <c r="AQ1430" i="50"/>
  <c r="AJ1746" i="50"/>
  <c r="I1746" i="50"/>
  <c r="I2075" i="50"/>
  <c r="AR2075" i="50"/>
  <c r="AS2075" i="50"/>
  <c r="AT2075" i="50"/>
  <c r="BJ2060" i="50"/>
  <c r="AW2072" i="50"/>
  <c r="AF1023" i="50"/>
  <c r="AO1023" i="50"/>
  <c r="AR1023" i="50"/>
  <c r="BP1007" i="50"/>
  <c r="AJ1023" i="50"/>
  <c r="AX1023" i="50"/>
  <c r="AN1023" i="50"/>
  <c r="AG1023" i="50"/>
  <c r="AR1024" i="50"/>
  <c r="AO1024" i="50"/>
  <c r="AQ1024" i="50"/>
  <c r="I1024" i="50"/>
  <c r="BN1007" i="50"/>
  <c r="AZ1021" i="50"/>
  <c r="M1021" i="50"/>
  <c r="AW1021" i="50"/>
  <c r="AS1241" i="50"/>
  <c r="AT1241" i="50"/>
  <c r="AW1241" i="50"/>
  <c r="K1241" i="50"/>
  <c r="M1241" i="50"/>
  <c r="AV1241" i="50"/>
  <c r="I1910" i="50"/>
  <c r="AJ1910" i="50"/>
  <c r="AJ564" i="50"/>
  <c r="AO564" i="50"/>
  <c r="AN564" i="50"/>
  <c r="AG564" i="50"/>
  <c r="AR564" i="50"/>
  <c r="BP548" i="50"/>
  <c r="AF564" i="50"/>
  <c r="AG1287" i="50"/>
  <c r="AC1290" i="50"/>
  <c r="AF1287" i="50"/>
  <c r="AC1295" i="50"/>
  <c r="AC1294" i="50"/>
  <c r="AI1287" i="50"/>
  <c r="AC1289" i="50"/>
  <c r="AS1287" i="50"/>
  <c r="AT1287" i="50"/>
  <c r="AC1291" i="50"/>
  <c r="AC1292" i="50"/>
  <c r="AC1293" i="50"/>
  <c r="AR1102" i="50"/>
  <c r="AS1102" i="50"/>
  <c r="I1102" i="50"/>
  <c r="AT1102" i="50"/>
  <c r="AO1915" i="50"/>
  <c r="AQ1915" i="50"/>
  <c r="I1915" i="50"/>
  <c r="AR1915" i="50"/>
  <c r="I2077" i="50"/>
  <c r="AO2077" i="50"/>
  <c r="AQ2077" i="50"/>
  <c r="AS2077" i="50"/>
  <c r="AT2077" i="50"/>
  <c r="AR2077" i="50"/>
  <c r="BZ79" i="50"/>
  <c r="AY79" i="50"/>
  <c r="AC79" i="50"/>
  <c r="AR1642" i="50"/>
  <c r="AS1642" i="50"/>
  <c r="AT1642" i="50"/>
  <c r="I1642" i="50"/>
  <c r="AG1644" i="50"/>
  <c r="AF1644" i="50"/>
  <c r="AO1644" i="50"/>
  <c r="AN1644" i="50"/>
  <c r="AR1644" i="50"/>
  <c r="BP1628" i="50"/>
  <c r="AJ1644" i="50"/>
  <c r="AY106" i="50"/>
  <c r="BZ106" i="50"/>
  <c r="AC106" i="50"/>
  <c r="I1912" i="50"/>
  <c r="AS1912" i="50"/>
  <c r="AT1912" i="50"/>
  <c r="AR1912" i="50"/>
  <c r="AJ1908" i="50"/>
  <c r="I1908" i="50"/>
  <c r="BZ1650" i="50"/>
  <c r="BZ1652" i="50"/>
  <c r="AX371" i="50"/>
  <c r="BK359" i="50"/>
  <c r="AP371" i="50"/>
  <c r="AQ371" i="50"/>
  <c r="AZ1778" i="50"/>
  <c r="M1778" i="50"/>
  <c r="AW1778" i="50"/>
  <c r="BO1763" i="50"/>
  <c r="AW159" i="50"/>
  <c r="AS159" i="50"/>
  <c r="AT159" i="50"/>
  <c r="AV159" i="50"/>
  <c r="K159" i="50"/>
  <c r="M159" i="50"/>
  <c r="K1937" i="50"/>
  <c r="M1937" i="50"/>
  <c r="AS1937" i="50"/>
  <c r="AT1937" i="50"/>
  <c r="AW1937" i="50"/>
  <c r="AV1937" i="50"/>
  <c r="C668" i="52"/>
  <c r="O668" i="52"/>
  <c r="Q668" i="52"/>
  <c r="O620" i="52"/>
  <c r="Q620" i="52"/>
  <c r="BH1493" i="50"/>
  <c r="AG1506" i="50"/>
  <c r="AN1506" i="50"/>
  <c r="AF1506" i="50"/>
  <c r="AR1506" i="50"/>
  <c r="BL1493" i="50"/>
  <c r="AO1506" i="50"/>
  <c r="AJ1506" i="50"/>
  <c r="I1751" i="50"/>
  <c r="AS1751" i="50"/>
  <c r="AT1751" i="50"/>
  <c r="AR1751" i="50"/>
  <c r="BZ781" i="50"/>
  <c r="BZ776" i="50"/>
  <c r="BZ782" i="50"/>
  <c r="BZ777" i="50"/>
  <c r="BZ784" i="50"/>
  <c r="BZ780" i="50"/>
  <c r="AW241" i="50"/>
  <c r="AJ402" i="50"/>
  <c r="AF402" i="50"/>
  <c r="AN402" i="50"/>
  <c r="AR402" i="50"/>
  <c r="BP386" i="50"/>
  <c r="AG402" i="50"/>
  <c r="AO402" i="50"/>
  <c r="I401" i="50"/>
  <c r="AS401" i="50"/>
  <c r="AT401" i="50"/>
  <c r="AR401" i="50"/>
  <c r="I403" i="50"/>
  <c r="AR403" i="50"/>
  <c r="AO403" i="50"/>
  <c r="AQ403" i="50"/>
  <c r="AS403" i="50"/>
  <c r="AT403" i="50"/>
  <c r="BI1628" i="50"/>
  <c r="AX1644" i="50"/>
  <c r="AJ1883" i="50"/>
  <c r="I1883" i="50"/>
  <c r="AW242" i="50"/>
  <c r="K242" i="50"/>
  <c r="M242" i="50"/>
  <c r="AV242" i="50"/>
  <c r="AO701" i="50"/>
  <c r="AQ701" i="50"/>
  <c r="I701" i="50"/>
  <c r="AR701" i="50"/>
  <c r="BS683" i="50"/>
  <c r="AS701" i="50"/>
  <c r="AT701" i="50"/>
  <c r="I1101" i="50"/>
  <c r="BM1088" i="50"/>
  <c r="AP1101" i="50"/>
  <c r="AQ1101" i="50"/>
  <c r="BM1763" i="50"/>
  <c r="AP1776" i="50"/>
  <c r="AQ1776" i="50"/>
  <c r="I1776" i="50"/>
  <c r="AS752" i="50"/>
  <c r="AT752" i="50"/>
  <c r="I752" i="50"/>
  <c r="AR752" i="50"/>
  <c r="BH1898" i="50"/>
  <c r="AF168" i="58"/>
  <c r="AG168" i="58"/>
  <c r="BH413" i="50"/>
  <c r="BC429" i="50"/>
  <c r="BC428" i="50"/>
  <c r="AZ1967" i="50"/>
  <c r="M1967" i="50"/>
  <c r="BO1952" i="50"/>
  <c r="AW1967" i="50"/>
  <c r="AW1964" i="50"/>
  <c r="AZ968" i="50"/>
  <c r="M968" i="50"/>
  <c r="AW968" i="50"/>
  <c r="BO953" i="50"/>
  <c r="M350" i="50"/>
  <c r="I641" i="50"/>
  <c r="AJ641" i="50"/>
  <c r="BO1466" i="50"/>
  <c r="AW1481" i="50"/>
  <c r="AZ1481" i="50"/>
  <c r="M1481" i="50"/>
  <c r="E14" i="61"/>
  <c r="AW14" i="61"/>
  <c r="Q14" i="61"/>
  <c r="I14" i="61"/>
  <c r="D14" i="61"/>
  <c r="T14" i="61"/>
  <c r="AV14" i="61"/>
  <c r="AY14" i="61"/>
  <c r="U14" i="61"/>
  <c r="L14" i="61"/>
  <c r="AU14" i="61"/>
  <c r="AC531" i="50"/>
  <c r="AC528" i="50"/>
  <c r="AF355" i="58"/>
  <c r="AG355" i="58"/>
  <c r="AC355" i="58"/>
  <c r="AE355" i="58"/>
  <c r="AU346" i="58"/>
  <c r="O580" i="52"/>
  <c r="Q580" i="52"/>
  <c r="C628" i="52"/>
  <c r="AE291" i="58"/>
  <c r="AU282" i="58"/>
  <c r="AF291" i="58"/>
  <c r="AG291" i="58"/>
  <c r="AC291" i="58"/>
  <c r="AC265" i="50"/>
  <c r="AY265" i="50"/>
  <c r="BZ265" i="50"/>
  <c r="BZ1236" i="50"/>
  <c r="BZ1237" i="50"/>
  <c r="BZ1238" i="50"/>
  <c r="BZ1239" i="50"/>
  <c r="BZ1235" i="50"/>
  <c r="BZ1243" i="50"/>
  <c r="BZ1241" i="50"/>
  <c r="BZ1240" i="50"/>
  <c r="AS238" i="50"/>
  <c r="AT238" i="50"/>
  <c r="AR238" i="50"/>
  <c r="I238" i="50"/>
  <c r="AG210" i="50"/>
  <c r="AJ210" i="50"/>
  <c r="AO210" i="50"/>
  <c r="AR210" i="50"/>
  <c r="AF210" i="50"/>
  <c r="AN210" i="50"/>
  <c r="BL872" i="50"/>
  <c r="BC887" i="50"/>
  <c r="AW885" i="50"/>
  <c r="BC888" i="50"/>
  <c r="AO2023" i="50"/>
  <c r="AQ2023" i="50"/>
  <c r="AR2023" i="50"/>
  <c r="I2023" i="50"/>
  <c r="AR1131" i="50"/>
  <c r="BP1115" i="50"/>
  <c r="AO1131" i="50"/>
  <c r="AN1131" i="50"/>
  <c r="AG1131" i="50"/>
  <c r="AF1131" i="50"/>
  <c r="AJ1131" i="50"/>
  <c r="AO1916" i="50"/>
  <c r="AQ1916" i="50"/>
  <c r="I1916" i="50"/>
  <c r="AR1916" i="50"/>
  <c r="BS1898" i="50"/>
  <c r="BD1697" i="50"/>
  <c r="BE1697" i="50"/>
  <c r="AW1212" i="50"/>
  <c r="AS1212" i="50"/>
  <c r="AT1212" i="50"/>
  <c r="AV1212" i="50"/>
  <c r="K1212" i="50"/>
  <c r="M1212" i="50"/>
  <c r="I1913" i="50"/>
  <c r="AR1913" i="50"/>
  <c r="AS1913" i="50"/>
  <c r="AT1913" i="50"/>
  <c r="BZ1139" i="50"/>
  <c r="BZ1137" i="50"/>
  <c r="K727" i="50"/>
  <c r="M727" i="50"/>
  <c r="AV727" i="50"/>
  <c r="AW727" i="50"/>
  <c r="AN753" i="50"/>
  <c r="AR753" i="50"/>
  <c r="BP737" i="50"/>
  <c r="AG753" i="50"/>
  <c r="AO753" i="50"/>
  <c r="AF753" i="50"/>
  <c r="AJ753" i="50"/>
  <c r="K345" i="50"/>
  <c r="M345" i="50"/>
  <c r="AS345" i="50"/>
  <c r="AT345" i="50"/>
  <c r="AW345" i="50"/>
  <c r="AV345" i="50"/>
  <c r="BC1319" i="50"/>
  <c r="AZ1321" i="50"/>
  <c r="BC1320" i="50"/>
  <c r="BR1304" i="50"/>
  <c r="AZ1322" i="50"/>
  <c r="M1322" i="50"/>
  <c r="BZ219" i="50"/>
  <c r="BZ221" i="50"/>
  <c r="BC1860" i="50"/>
  <c r="BC1859" i="50"/>
  <c r="AW1857" i="50"/>
  <c r="BL1844" i="50"/>
  <c r="AV1373" i="50"/>
  <c r="AL25" i="46"/>
  <c r="AL26" i="46"/>
  <c r="AL31" i="46"/>
  <c r="AL34" i="46"/>
  <c r="AL36" i="46"/>
  <c r="AL143" i="46"/>
  <c r="AL144" i="46"/>
  <c r="AL158" i="46"/>
  <c r="AL159" i="46"/>
  <c r="AL142" i="46"/>
  <c r="C453" i="52"/>
  <c r="O405" i="52"/>
  <c r="Q405" i="52"/>
  <c r="BZ1581" i="50"/>
  <c r="BZ1584" i="50"/>
  <c r="AY670" i="50"/>
  <c r="AC670" i="50"/>
  <c r="BZ670" i="50"/>
  <c r="C601" i="52"/>
  <c r="O553" i="52"/>
  <c r="Q553" i="52"/>
  <c r="BZ1932" i="50"/>
  <c r="BZ1935" i="50"/>
  <c r="T132" i="50"/>
  <c r="T130" i="50"/>
  <c r="T126" i="50"/>
  <c r="Z126" i="50"/>
  <c r="G126" i="50"/>
  <c r="T128" i="50"/>
  <c r="T133" i="50"/>
  <c r="K116" i="50"/>
  <c r="T134" i="50"/>
  <c r="T117" i="50"/>
  <c r="T131" i="50"/>
  <c r="T129" i="50"/>
  <c r="AC1530" i="50"/>
  <c r="AC1536" i="50"/>
  <c r="AC1527" i="50"/>
  <c r="C585" i="52"/>
  <c r="O537" i="52"/>
  <c r="Q537" i="52"/>
  <c r="AY1534" i="50"/>
  <c r="AC1534" i="50"/>
  <c r="BZ1534" i="50"/>
  <c r="AY1209" i="50"/>
  <c r="AC1209" i="50"/>
  <c r="BZ1209" i="50"/>
  <c r="BZ1216" i="50"/>
  <c r="BZ1214" i="50"/>
  <c r="BZ1208" i="50"/>
  <c r="BZ1212" i="50"/>
  <c r="BZ1211" i="50"/>
  <c r="AR1827" i="50"/>
  <c r="M1827" i="50"/>
  <c r="AY264" i="50"/>
  <c r="AC264" i="50"/>
  <c r="BZ264" i="50"/>
  <c r="AJ240" i="50"/>
  <c r="AR240" i="50"/>
  <c r="BP224" i="50"/>
  <c r="AN240" i="50"/>
  <c r="AG240" i="50"/>
  <c r="AF240" i="50"/>
  <c r="AO240" i="50"/>
  <c r="AS832" i="50"/>
  <c r="AT832" i="50"/>
  <c r="I832" i="50"/>
  <c r="AR832" i="50"/>
  <c r="O506" i="52"/>
  <c r="Q506" i="52"/>
  <c r="C554" i="52"/>
  <c r="AW1696" i="50"/>
  <c r="AZ1696" i="50"/>
  <c r="M1696" i="50"/>
  <c r="BN1682" i="50"/>
  <c r="H26" i="58"/>
  <c r="T26" i="58"/>
  <c r="G392" i="58"/>
  <c r="H392" i="58"/>
  <c r="I388" i="58"/>
  <c r="E26" i="58"/>
  <c r="L26" i="58"/>
  <c r="U26" i="58"/>
  <c r="BL1601" i="50"/>
  <c r="BC1617" i="50"/>
  <c r="BC1616" i="50"/>
  <c r="AW1614" i="50"/>
  <c r="AR1970" i="50"/>
  <c r="BS1952" i="50"/>
  <c r="I1970" i="50"/>
  <c r="AO1970" i="50"/>
  <c r="AQ1970" i="50"/>
  <c r="AS1970" i="50"/>
  <c r="AT1970" i="50"/>
  <c r="AR2076" i="50"/>
  <c r="BP2060" i="50"/>
  <c r="AJ2076" i="50"/>
  <c r="AG2076" i="50"/>
  <c r="AF2076" i="50"/>
  <c r="AO2076" i="50"/>
  <c r="AN2076" i="50"/>
  <c r="AR1130" i="50"/>
  <c r="AS1130" i="50"/>
  <c r="AT1130" i="50"/>
  <c r="I1130" i="50"/>
  <c r="AW454" i="50"/>
  <c r="BN440" i="50"/>
  <c r="AZ454" i="50"/>
  <c r="M454" i="50"/>
  <c r="AI614" i="50"/>
  <c r="AO614" i="50"/>
  <c r="AR614" i="50"/>
  <c r="BJ602" i="50"/>
  <c r="AG614" i="50"/>
  <c r="AN614" i="50"/>
  <c r="AF614" i="50"/>
  <c r="AR1181" i="50"/>
  <c r="BJ1169" i="50"/>
  <c r="AF1181" i="50"/>
  <c r="AI1181" i="50"/>
  <c r="AO1181" i="50"/>
  <c r="AN1181" i="50"/>
  <c r="AG1181" i="50"/>
  <c r="BC1725" i="50"/>
  <c r="BL1709" i="50"/>
  <c r="BC1724" i="50"/>
  <c r="BR872" i="50"/>
  <c r="AZ890" i="50"/>
  <c r="M890" i="50"/>
  <c r="AZ889" i="50"/>
  <c r="K1051" i="50"/>
  <c r="M1051" i="50"/>
  <c r="AW1051" i="50"/>
  <c r="AV1051" i="50"/>
  <c r="AV1132" i="50"/>
  <c r="AW1132" i="50"/>
  <c r="K1132" i="50"/>
  <c r="M1132" i="50"/>
  <c r="BH575" i="50"/>
  <c r="BC590" i="50"/>
  <c r="BC591" i="50"/>
  <c r="AR1888" i="50"/>
  <c r="AO1888" i="50"/>
  <c r="AQ1888" i="50"/>
  <c r="AS1888" i="50"/>
  <c r="AT1888" i="50"/>
  <c r="I1888" i="50"/>
  <c r="AH1422" i="50"/>
  <c r="AP1746" i="50"/>
  <c r="I1452" i="50"/>
  <c r="AP1452" i="50"/>
  <c r="AQ1452" i="50"/>
  <c r="BM1439" i="50"/>
  <c r="I1022" i="50"/>
  <c r="AR1022" i="50"/>
  <c r="AS1022" i="50"/>
  <c r="AT1022" i="50"/>
  <c r="AP1962" i="50"/>
  <c r="AJ1962" i="50"/>
  <c r="I1962" i="50"/>
  <c r="BL548" i="50"/>
  <c r="BL1628" i="50"/>
  <c r="BC1644" i="50"/>
  <c r="BC1643" i="50"/>
  <c r="BS1223" i="50"/>
  <c r="AZ1240" i="50"/>
  <c r="M1240" i="50"/>
  <c r="AZ1241" i="50"/>
  <c r="AR565" i="50"/>
  <c r="AO565" i="50"/>
  <c r="AQ565" i="50"/>
  <c r="I565" i="50"/>
  <c r="BQ1925" i="50"/>
  <c r="I1941" i="50"/>
  <c r="AX1941" i="50"/>
  <c r="AP1941" i="50"/>
  <c r="AQ1941" i="50"/>
  <c r="AO1646" i="50"/>
  <c r="AQ1646" i="50"/>
  <c r="I1646" i="50"/>
  <c r="AR1646" i="50"/>
  <c r="BS1628" i="50"/>
  <c r="AS1646" i="50"/>
  <c r="AT1646" i="50"/>
  <c r="AO1645" i="50"/>
  <c r="AQ1645" i="50"/>
  <c r="I1645" i="50"/>
  <c r="AS1645" i="50"/>
  <c r="AT1645" i="50"/>
  <c r="AR1645" i="50"/>
  <c r="AP1908" i="50"/>
  <c r="AJ1914" i="50"/>
  <c r="AR1914" i="50"/>
  <c r="BP1898" i="50"/>
  <c r="AG1914" i="50"/>
  <c r="AF1914" i="50"/>
  <c r="AN1914" i="50"/>
  <c r="AO1914" i="50"/>
  <c r="BC293" i="50"/>
  <c r="BC294" i="50"/>
  <c r="BL278" i="50"/>
  <c r="AV1911" i="50"/>
  <c r="K1911" i="50"/>
  <c r="M1911" i="50"/>
  <c r="AW1911" i="50"/>
  <c r="AS1911" i="50"/>
  <c r="AT1911" i="50"/>
  <c r="BJ1115" i="50"/>
  <c r="AW1127" i="50"/>
  <c r="AW1804" i="50"/>
  <c r="BN1790" i="50"/>
  <c r="AZ1804" i="50"/>
  <c r="M1804" i="50"/>
  <c r="AV1695" i="50"/>
  <c r="AS1695" i="50"/>
  <c r="AT1695" i="50"/>
  <c r="K1695" i="50"/>
  <c r="M1695" i="50"/>
  <c r="AW1695" i="50"/>
  <c r="AI1640" i="50"/>
  <c r="AO1640" i="50"/>
  <c r="AN1640" i="50"/>
  <c r="AF1640" i="50"/>
  <c r="AG1640" i="50"/>
  <c r="AR1640" i="50"/>
  <c r="BJ1628" i="50"/>
  <c r="AS727" i="50"/>
  <c r="AT727" i="50"/>
  <c r="AN1749" i="50"/>
  <c r="AJ1749" i="50"/>
  <c r="AR1749" i="50"/>
  <c r="AF1749" i="50"/>
  <c r="AO1749" i="50"/>
  <c r="AG1749" i="50"/>
  <c r="AJ396" i="50"/>
  <c r="AP396" i="50"/>
  <c r="I396" i="50"/>
  <c r="AR404" i="50"/>
  <c r="BS386" i="50"/>
  <c r="AO404" i="50"/>
  <c r="AQ404" i="50"/>
  <c r="I404" i="50"/>
  <c r="AS404" i="50"/>
  <c r="AT404" i="50"/>
  <c r="BI2060" i="50"/>
  <c r="AX2076" i="50"/>
  <c r="AX2072" i="50"/>
  <c r="M2072" i="50"/>
  <c r="K236" i="50"/>
  <c r="M236" i="50"/>
  <c r="AW236" i="50"/>
  <c r="AV236" i="50"/>
  <c r="AS236" i="50"/>
  <c r="AT236" i="50"/>
  <c r="BL494" i="50"/>
  <c r="BC509" i="50"/>
  <c r="BC510" i="50"/>
  <c r="I693" i="50"/>
  <c r="AJ693" i="50"/>
  <c r="AP693" i="50"/>
  <c r="AF695" i="50"/>
  <c r="AI695" i="50"/>
  <c r="AN695" i="50"/>
  <c r="AR695" i="50"/>
  <c r="BJ683" i="50"/>
  <c r="AO695" i="50"/>
  <c r="AG695" i="50"/>
  <c r="BJ1763" i="50"/>
  <c r="AW1775" i="50"/>
  <c r="M263" i="58"/>
  <c r="AC1349" i="50"/>
  <c r="AT1341" i="50"/>
  <c r="AC1343" i="50"/>
  <c r="AG1341" i="50"/>
  <c r="AS1341" i="50"/>
  <c r="AF1341" i="50"/>
  <c r="AC1346" i="50"/>
  <c r="AC1347" i="50"/>
  <c r="AC1348" i="50"/>
  <c r="AI1341" i="50"/>
  <c r="AC1345" i="50"/>
  <c r="AC1344" i="50"/>
  <c r="BI197" i="50"/>
  <c r="AX209" i="50"/>
  <c r="M209" i="50"/>
  <c r="AX213" i="50"/>
  <c r="M213" i="50"/>
  <c r="I696" i="50"/>
  <c r="BM683" i="50"/>
  <c r="AP696" i="50"/>
  <c r="AQ696" i="50"/>
  <c r="BS413" i="50"/>
  <c r="AZ431" i="50"/>
  <c r="AZ430" i="50"/>
  <c r="M430" i="50"/>
  <c r="AX884" i="50"/>
  <c r="BK872" i="50"/>
  <c r="AP884" i="50"/>
  <c r="AQ884" i="50"/>
  <c r="K1721" i="50"/>
  <c r="M1721" i="50"/>
  <c r="AV1721" i="50"/>
  <c r="AW1721" i="50"/>
  <c r="AS1721" i="50"/>
  <c r="AT1721" i="50"/>
  <c r="BE834" i="50"/>
  <c r="BD834" i="50"/>
  <c r="AS99" i="50"/>
  <c r="AT99" i="50"/>
  <c r="AF99" i="50"/>
  <c r="AG99" i="50"/>
  <c r="AV1321" i="50"/>
  <c r="AW1321" i="50"/>
  <c r="K1321" i="50"/>
  <c r="M1321" i="50"/>
  <c r="M384" i="58"/>
  <c r="I965" i="50"/>
  <c r="AJ965" i="50"/>
  <c r="M1451" i="50"/>
  <c r="I1589" i="50"/>
  <c r="AR1589" i="50"/>
  <c r="AS1589" i="50"/>
  <c r="AT1589" i="50"/>
  <c r="I268" i="50"/>
  <c r="AO268" i="50"/>
  <c r="AQ268" i="50"/>
  <c r="AR268" i="50"/>
  <c r="AG1536" i="50"/>
  <c r="AJ1536" i="50"/>
  <c r="AF1536" i="50"/>
  <c r="AN1536" i="50"/>
  <c r="AR1536" i="50"/>
  <c r="BP1520" i="50"/>
  <c r="AO1536" i="50"/>
  <c r="AF1995" i="50"/>
  <c r="AR1995" i="50"/>
  <c r="BP1979" i="50"/>
  <c r="AG1995" i="50"/>
  <c r="AJ1995" i="50"/>
  <c r="AN1995" i="50"/>
  <c r="AO1995" i="50"/>
  <c r="K884" i="50"/>
  <c r="M884" i="50"/>
  <c r="AW884" i="50"/>
  <c r="AV884" i="50"/>
  <c r="AS884" i="50"/>
  <c r="AT884" i="50"/>
  <c r="AR1347" i="50"/>
  <c r="BP1331" i="50"/>
  <c r="AO1347" i="50"/>
  <c r="AF1347" i="50"/>
  <c r="AJ1347" i="50"/>
  <c r="AG1347" i="50"/>
  <c r="AN1347" i="50"/>
  <c r="AW1941" i="50"/>
  <c r="AV1941" i="50"/>
  <c r="K1941" i="50"/>
  <c r="M1941" i="50"/>
  <c r="AS1941" i="50"/>
  <c r="AT1941" i="50"/>
  <c r="BD1643" i="50"/>
  <c r="BE1643" i="50"/>
  <c r="AW1130" i="50"/>
  <c r="BO1115" i="50"/>
  <c r="AZ1130" i="50"/>
  <c r="M1130" i="50"/>
  <c r="BD1617" i="50"/>
  <c r="BE1617" i="50"/>
  <c r="BZ1945" i="50"/>
  <c r="BZ1938" i="50"/>
  <c r="BZ1940" i="50"/>
  <c r="BZ1941" i="50"/>
  <c r="BZ1937" i="50"/>
  <c r="BZ1943" i="50"/>
  <c r="BZ1594" i="50"/>
  <c r="BZ1591" i="50"/>
  <c r="BZ1590" i="50"/>
  <c r="BZ1592" i="50"/>
  <c r="BZ1587" i="50"/>
  <c r="BD1320" i="50"/>
  <c r="BE1320" i="50"/>
  <c r="AP753" i="50"/>
  <c r="AQ753" i="50"/>
  <c r="AX753" i="50"/>
  <c r="I753" i="50"/>
  <c r="BQ737" i="50"/>
  <c r="BM197" i="50"/>
  <c r="AP210" i="50"/>
  <c r="AQ210" i="50"/>
  <c r="I210" i="50"/>
  <c r="I386" i="58"/>
  <c r="BK1871" i="50"/>
  <c r="AX1883" i="50"/>
  <c r="AP1883" i="50"/>
  <c r="AQ1883" i="50"/>
  <c r="BO1736" i="50"/>
  <c r="AW1751" i="50"/>
  <c r="AZ1751" i="50"/>
  <c r="M1751" i="50"/>
  <c r="BM1493" i="50"/>
  <c r="I1506" i="50"/>
  <c r="AP1506" i="50"/>
  <c r="AQ1506" i="50"/>
  <c r="BC1509" i="50"/>
  <c r="I106" i="50"/>
  <c r="AO106" i="50"/>
  <c r="AQ106" i="50"/>
  <c r="AR106" i="50"/>
  <c r="AS106" i="50"/>
  <c r="AT106" i="50"/>
  <c r="I79" i="50"/>
  <c r="AS79" i="50"/>
  <c r="AT79" i="50"/>
  <c r="AO79" i="50"/>
  <c r="AQ79" i="50"/>
  <c r="AR79" i="50"/>
  <c r="BR2060" i="50"/>
  <c r="AZ2078" i="50"/>
  <c r="M2078" i="50"/>
  <c r="AZ2077" i="50"/>
  <c r="AZ1915" i="50"/>
  <c r="AZ1916" i="50"/>
  <c r="BR1898" i="50"/>
  <c r="AW1102" i="50"/>
  <c r="BN1088" i="50"/>
  <c r="AZ1102" i="50"/>
  <c r="M1102" i="50"/>
  <c r="AS1294" i="50"/>
  <c r="AO1294" i="50"/>
  <c r="AQ1294" i="50"/>
  <c r="I1294" i="50"/>
  <c r="AR1294" i="50"/>
  <c r="AT1294" i="50"/>
  <c r="AP564" i="50"/>
  <c r="AQ564" i="50"/>
  <c r="BQ548" i="50"/>
  <c r="I564" i="50"/>
  <c r="AW1430" i="50"/>
  <c r="AV1430" i="50"/>
  <c r="K1430" i="50"/>
  <c r="BI1412" i="50"/>
  <c r="AX1428" i="50"/>
  <c r="M1428" i="50"/>
  <c r="B40" i="57"/>
  <c r="Q375" i="52"/>
  <c r="G204" i="38"/>
  <c r="H204" i="38"/>
  <c r="I218" i="38"/>
  <c r="H283" i="52"/>
  <c r="AO1942" i="50"/>
  <c r="AQ1942" i="50"/>
  <c r="AR1942" i="50"/>
  <c r="I1942" i="50"/>
  <c r="AS1942" i="50"/>
  <c r="AT1942" i="50"/>
  <c r="BK548" i="50"/>
  <c r="AP560" i="50"/>
  <c r="AQ560" i="50"/>
  <c r="BK1736" i="50"/>
  <c r="AP1748" i="50"/>
  <c r="AQ1748" i="50"/>
  <c r="K1667" i="50"/>
  <c r="M1667" i="50"/>
  <c r="AV1667" i="50"/>
  <c r="AW1667" i="50"/>
  <c r="AS1667" i="50"/>
  <c r="AT1667" i="50"/>
  <c r="BL1952" i="50"/>
  <c r="BC1968" i="50"/>
  <c r="BC1967" i="50"/>
  <c r="AZ1186" i="50"/>
  <c r="AZ1187" i="50"/>
  <c r="BC1185" i="50"/>
  <c r="BR1169" i="50"/>
  <c r="BC1184" i="50"/>
  <c r="K1186" i="50"/>
  <c r="M1186" i="50"/>
  <c r="AV1186" i="50"/>
  <c r="AW1186" i="50"/>
  <c r="AS1210" i="50"/>
  <c r="AR1210" i="50"/>
  <c r="AT1210" i="50"/>
  <c r="I1210" i="50"/>
  <c r="AC1537" i="50"/>
  <c r="S16" i="61"/>
  <c r="H16" i="61"/>
  <c r="AY16" i="61"/>
  <c r="O16" i="61"/>
  <c r="AV16" i="61"/>
  <c r="J16" i="61"/>
  <c r="C413" i="50"/>
  <c r="BA17" i="61"/>
  <c r="I387" i="58"/>
  <c r="BE780" i="50"/>
  <c r="BD780" i="50"/>
  <c r="C646" i="52"/>
  <c r="O646" i="52"/>
  <c r="Q646" i="52"/>
  <c r="O598" i="52"/>
  <c r="Q598" i="52"/>
  <c r="BR1952" i="50"/>
  <c r="AZ1969" i="50"/>
  <c r="AZ1970" i="50"/>
  <c r="K1025" i="50"/>
  <c r="AV1025" i="50"/>
  <c r="AW1025" i="50"/>
  <c r="I1020" i="50"/>
  <c r="AP1020" i="50"/>
  <c r="AQ1020" i="50"/>
  <c r="BM1007" i="50"/>
  <c r="BL1007" i="50"/>
  <c r="BC1022" i="50"/>
  <c r="BC1023" i="50"/>
  <c r="AW1754" i="50"/>
  <c r="K1754" i="50"/>
  <c r="AV1754" i="50"/>
  <c r="AZ1427" i="50"/>
  <c r="M1427" i="50"/>
  <c r="AW1427" i="50"/>
  <c r="BO1412" i="50"/>
  <c r="M889" i="50"/>
  <c r="AV1187" i="50"/>
  <c r="AW1187" i="50"/>
  <c r="K1187" i="50"/>
  <c r="M1187" i="50"/>
  <c r="AV457" i="50"/>
  <c r="K457" i="50"/>
  <c r="AW457" i="50"/>
  <c r="BL2006" i="50"/>
  <c r="BC2022" i="50"/>
  <c r="BC2021" i="50"/>
  <c r="AC267" i="50"/>
  <c r="AR1830" i="50"/>
  <c r="BL1817" i="50"/>
  <c r="AJ1830" i="50"/>
  <c r="AF1830" i="50"/>
  <c r="AN1830" i="50"/>
  <c r="AG1830" i="50"/>
  <c r="AO1830" i="50"/>
  <c r="AH1827" i="50"/>
  <c r="AC1535" i="50"/>
  <c r="W82" i="38"/>
  <c r="W122" i="38"/>
  <c r="W79" i="38"/>
  <c r="W134" i="38"/>
  <c r="W126" i="38"/>
  <c r="W98" i="38"/>
  <c r="W112" i="38"/>
  <c r="W120" i="38"/>
  <c r="W116" i="38"/>
  <c r="W106" i="38"/>
  <c r="W140" i="38"/>
  <c r="W94" i="38"/>
  <c r="W115" i="38"/>
  <c r="W107" i="38"/>
  <c r="W113" i="38"/>
  <c r="W133" i="38"/>
  <c r="W109" i="38"/>
  <c r="W104" i="38"/>
  <c r="BH1574" i="50"/>
  <c r="I215" i="38"/>
  <c r="I209" i="38"/>
  <c r="I207" i="38"/>
  <c r="I219" i="38"/>
  <c r="I191" i="38"/>
  <c r="AJ398" i="50"/>
  <c r="I398" i="50"/>
  <c r="AJ1370" i="50"/>
  <c r="I1370" i="50"/>
  <c r="BZ1939" i="50"/>
  <c r="C455" i="52"/>
  <c r="O407" i="52"/>
  <c r="Q407" i="52"/>
  <c r="AC1586" i="50"/>
  <c r="BR548" i="50"/>
  <c r="AZ566" i="50"/>
  <c r="M566" i="50"/>
  <c r="AZ565" i="50"/>
  <c r="I1345" i="50"/>
  <c r="AR1345" i="50"/>
  <c r="AS1345" i="50"/>
  <c r="AT1345" i="50"/>
  <c r="AI1343" i="50"/>
  <c r="AO1343" i="50"/>
  <c r="AR1343" i="50"/>
  <c r="BJ1331" i="50"/>
  <c r="AF1343" i="50"/>
  <c r="AN1343" i="50"/>
  <c r="AG1343" i="50"/>
  <c r="AJ695" i="50"/>
  <c r="I695" i="50"/>
  <c r="AP1422" i="50"/>
  <c r="O554" i="52"/>
  <c r="Q554" i="52"/>
  <c r="C602" i="52"/>
  <c r="AG264" i="50"/>
  <c r="AR264" i="50"/>
  <c r="AN264" i="50"/>
  <c r="AF264" i="50"/>
  <c r="AO264" i="50"/>
  <c r="AJ264" i="50"/>
  <c r="BD1860" i="50"/>
  <c r="BE1860" i="50"/>
  <c r="AW2023" i="50"/>
  <c r="K2023" i="50"/>
  <c r="AV2023" i="50"/>
  <c r="AS265" i="50"/>
  <c r="AR265" i="50"/>
  <c r="AT265" i="50"/>
  <c r="I265" i="50"/>
  <c r="AC534" i="50"/>
  <c r="AC536" i="50"/>
  <c r="AC539" i="50"/>
  <c r="AC533" i="50"/>
  <c r="AI531" i="50"/>
  <c r="AS531" i="50"/>
  <c r="AT531" i="50"/>
  <c r="AG531" i="50"/>
  <c r="AF531" i="50"/>
  <c r="AC537" i="50"/>
  <c r="AC535" i="50"/>
  <c r="AC538" i="50"/>
  <c r="I390" i="58"/>
  <c r="BO737" i="50"/>
  <c r="AZ752" i="50"/>
  <c r="M752" i="50"/>
  <c r="AW752" i="50"/>
  <c r="AZ401" i="50"/>
  <c r="M401" i="50"/>
  <c r="BO386" i="50"/>
  <c r="AW401" i="50"/>
  <c r="BC1508" i="50"/>
  <c r="AP1644" i="50"/>
  <c r="AQ1644" i="50"/>
  <c r="I1644" i="50"/>
  <c r="BQ1628" i="50"/>
  <c r="BN1628" i="50"/>
  <c r="AW1642" i="50"/>
  <c r="AZ1642" i="50"/>
  <c r="M1642" i="50"/>
  <c r="AF1293" i="50"/>
  <c r="AJ1293" i="50"/>
  <c r="AG1293" i="50"/>
  <c r="AO1293" i="50"/>
  <c r="AR1293" i="50"/>
  <c r="BP1277" i="50"/>
  <c r="AN1293" i="50"/>
  <c r="AO1289" i="50"/>
  <c r="AR1289" i="50"/>
  <c r="BJ1277" i="50"/>
  <c r="AN1289" i="50"/>
  <c r="AI1289" i="50"/>
  <c r="AG1289" i="50"/>
  <c r="AF1289" i="50"/>
  <c r="I1295" i="50"/>
  <c r="AR1295" i="50"/>
  <c r="BS1277" i="50"/>
  <c r="AO1295" i="50"/>
  <c r="AQ1295" i="50"/>
  <c r="AS1295" i="50"/>
  <c r="AT1295" i="50"/>
  <c r="AP1910" i="50"/>
  <c r="AQ1910" i="50"/>
  <c r="BK1898" i="50"/>
  <c r="K1024" i="50"/>
  <c r="AW1024" i="50"/>
  <c r="AV1024" i="50"/>
  <c r="AS1430" i="50"/>
  <c r="AT1430" i="50"/>
  <c r="AW1668" i="50"/>
  <c r="AS1668" i="50"/>
  <c r="AT1668" i="50"/>
  <c r="K1668" i="50"/>
  <c r="M1668" i="50"/>
  <c r="AV1668" i="50"/>
  <c r="BZ1758" i="50"/>
  <c r="BZ1760" i="50"/>
  <c r="BN197" i="50"/>
  <c r="AW211" i="50"/>
  <c r="AZ211" i="50"/>
  <c r="M211" i="50"/>
  <c r="AO1213" i="50"/>
  <c r="AQ1213" i="50"/>
  <c r="AS1213" i="50"/>
  <c r="AT1213" i="50"/>
  <c r="I1213" i="50"/>
  <c r="AR1213" i="50"/>
  <c r="O423" i="52"/>
  <c r="Q423" i="52"/>
  <c r="C471" i="52"/>
  <c r="W133" i="50"/>
  <c r="V134" i="50"/>
  <c r="W134" i="50"/>
  <c r="AF1989" i="50"/>
  <c r="AC1993" i="50"/>
  <c r="AC1991" i="50"/>
  <c r="AI1989" i="50"/>
  <c r="AC1997" i="50"/>
  <c r="AS1989" i="50"/>
  <c r="AC1996" i="50"/>
  <c r="AT1989" i="50"/>
  <c r="AC1994" i="50"/>
  <c r="AG1989" i="50"/>
  <c r="I1588" i="50"/>
  <c r="AS1588" i="50"/>
  <c r="AT1588" i="50"/>
  <c r="AR1588" i="50"/>
  <c r="BD698" i="50"/>
  <c r="BE698" i="50"/>
  <c r="I1965" i="50"/>
  <c r="AP1965" i="50"/>
  <c r="AQ1965" i="50"/>
  <c r="BM1952" i="50"/>
  <c r="BD1670" i="50"/>
  <c r="BE1670" i="50"/>
  <c r="BE617" i="50"/>
  <c r="BD617" i="50"/>
  <c r="BK1196" i="50"/>
  <c r="AX1208" i="50"/>
  <c r="AP1208" i="50"/>
  <c r="AQ1208" i="50"/>
  <c r="AC674" i="50"/>
  <c r="AI666" i="50"/>
  <c r="AC668" i="50"/>
  <c r="AC669" i="50"/>
  <c r="AS666" i="50"/>
  <c r="AT666" i="50"/>
  <c r="AC672" i="50"/>
  <c r="AC673" i="50"/>
  <c r="AC671" i="50"/>
  <c r="AF666" i="50"/>
  <c r="AH666" i="50"/>
  <c r="AG666" i="50"/>
  <c r="I392" i="58"/>
  <c r="BK710" i="50"/>
  <c r="AP722" i="50"/>
  <c r="AQ722" i="50"/>
  <c r="AX722" i="50"/>
  <c r="K483" i="50"/>
  <c r="M483" i="50"/>
  <c r="AV483" i="50"/>
  <c r="AW483" i="50"/>
  <c r="AS483" i="50"/>
  <c r="AT483" i="50"/>
  <c r="AV375" i="50"/>
  <c r="K375" i="50"/>
  <c r="M375" i="50"/>
  <c r="AW375" i="50"/>
  <c r="AS375" i="50"/>
  <c r="AT375" i="50"/>
  <c r="AJ938" i="50"/>
  <c r="I938" i="50"/>
  <c r="BC401" i="50"/>
  <c r="BL386" i="50"/>
  <c r="BC402" i="50"/>
  <c r="K1969" i="50"/>
  <c r="M1969" i="50"/>
  <c r="AV1969" i="50"/>
  <c r="AW1969" i="50"/>
  <c r="I915" i="50"/>
  <c r="AX915" i="50"/>
  <c r="BQ899" i="50"/>
  <c r="AP915" i="50"/>
  <c r="AQ915" i="50"/>
  <c r="AW1184" i="50"/>
  <c r="BO1169" i="50"/>
  <c r="AZ1184" i="50"/>
  <c r="M1184" i="50"/>
  <c r="AV862" i="50"/>
  <c r="K862" i="50"/>
  <c r="AW862" i="50"/>
  <c r="AZ862" i="50"/>
  <c r="AZ863" i="50"/>
  <c r="BR845" i="50"/>
  <c r="BC860" i="50"/>
  <c r="BC861" i="50"/>
  <c r="BE1049" i="50"/>
  <c r="BD1049" i="50"/>
  <c r="I389" i="58"/>
  <c r="I384" i="58"/>
  <c r="I2019" i="50"/>
  <c r="BM2006" i="50"/>
  <c r="AP2019" i="50"/>
  <c r="AQ2019" i="50"/>
  <c r="AO1833" i="50"/>
  <c r="AJ1833" i="50"/>
  <c r="AF1833" i="50"/>
  <c r="AG1833" i="50"/>
  <c r="AR1833" i="50"/>
  <c r="BP1817" i="50"/>
  <c r="AN1833" i="50"/>
  <c r="BZ1834" i="50"/>
  <c r="BZ1831" i="50"/>
  <c r="BZ1835" i="50"/>
  <c r="BZ1837" i="50"/>
  <c r="BZ1830" i="50"/>
  <c r="BZ1833" i="50"/>
  <c r="BZ1829" i="50"/>
  <c r="BH1196" i="50"/>
  <c r="W127" i="38"/>
  <c r="W141" i="38"/>
  <c r="W76" i="38"/>
  <c r="W118" i="38"/>
  <c r="W80" i="38"/>
  <c r="W102" i="38"/>
  <c r="W123" i="38"/>
  <c r="W110" i="38"/>
  <c r="W144" i="38"/>
  <c r="W138" i="38"/>
  <c r="W124" i="38"/>
  <c r="W142" i="38"/>
  <c r="W90" i="38"/>
  <c r="W145" i="38"/>
  <c r="W111" i="38"/>
  <c r="W101" i="38"/>
  <c r="W91" i="38"/>
  <c r="W131" i="38"/>
  <c r="BZ1589" i="50"/>
  <c r="I214" i="38"/>
  <c r="I221" i="38"/>
  <c r="I223" i="38"/>
  <c r="I222" i="38"/>
  <c r="I194" i="38"/>
  <c r="AS1263" i="50"/>
  <c r="AT1263" i="50"/>
  <c r="AW1263" i="50"/>
  <c r="AV1263" i="50"/>
  <c r="K1263" i="50"/>
  <c r="M1263" i="50"/>
  <c r="AZ701" i="50"/>
  <c r="AZ700" i="50"/>
  <c r="BR683" i="50"/>
  <c r="BD914" i="50"/>
  <c r="BE914" i="50"/>
  <c r="AW833" i="50"/>
  <c r="BO818" i="50"/>
  <c r="AZ833" i="50"/>
  <c r="M833" i="50"/>
  <c r="O470" i="52"/>
  <c r="Q470" i="52"/>
  <c r="C518" i="52"/>
  <c r="AC1992" i="50"/>
  <c r="I188" i="38"/>
  <c r="B24" i="57"/>
  <c r="Q359" i="52"/>
  <c r="Y102" i="50"/>
  <c r="G188" i="38"/>
  <c r="AJ1640" i="50"/>
  <c r="I1640" i="50"/>
  <c r="BE293" i="50"/>
  <c r="BD293" i="50"/>
  <c r="BN818" i="50"/>
  <c r="AW832" i="50"/>
  <c r="AZ832" i="50"/>
  <c r="M832" i="50"/>
  <c r="AG1209" i="50"/>
  <c r="AF1209" i="50"/>
  <c r="AR1209" i="50"/>
  <c r="BL1196" i="50"/>
  <c r="AO1209" i="50"/>
  <c r="AN1209" i="50"/>
  <c r="AJ1209" i="50"/>
  <c r="I1534" i="50"/>
  <c r="AR1534" i="50"/>
  <c r="AS1534" i="50"/>
  <c r="AT1534" i="50"/>
  <c r="K1916" i="50"/>
  <c r="M1916" i="50"/>
  <c r="AV1916" i="50"/>
  <c r="AW1916" i="50"/>
  <c r="BR2006" i="50"/>
  <c r="AZ2023" i="50"/>
  <c r="AZ2024" i="50"/>
  <c r="BZ1245" i="50"/>
  <c r="BZ1247" i="50"/>
  <c r="K1101" i="50"/>
  <c r="M1101" i="50"/>
  <c r="AW1101" i="50"/>
  <c r="AV1101" i="50"/>
  <c r="AS1101" i="50"/>
  <c r="AT1101" i="50"/>
  <c r="AP402" i="50"/>
  <c r="AQ402" i="50"/>
  <c r="BQ386" i="50"/>
  <c r="I402" i="50"/>
  <c r="AS371" i="50"/>
  <c r="AT371" i="50"/>
  <c r="K371" i="50"/>
  <c r="M371" i="50"/>
  <c r="AW371" i="50"/>
  <c r="AV371" i="50"/>
  <c r="AV1915" i="50"/>
  <c r="AW1915" i="50"/>
  <c r="K1915" i="50"/>
  <c r="M1915" i="50"/>
  <c r="AP965" i="50"/>
  <c r="AQ965" i="50"/>
  <c r="BK953" i="50"/>
  <c r="AX965" i="50"/>
  <c r="AS1346" i="50"/>
  <c r="AT1346" i="50"/>
  <c r="I1346" i="50"/>
  <c r="AR1346" i="50"/>
  <c r="BE510" i="50"/>
  <c r="BD510" i="50"/>
  <c r="BL1736" i="50"/>
  <c r="BC1751" i="50"/>
  <c r="BC1752" i="50"/>
  <c r="BD1644" i="50"/>
  <c r="BE1644" i="50"/>
  <c r="BC564" i="50"/>
  <c r="AV1888" i="50"/>
  <c r="AW1888" i="50"/>
  <c r="K1888" i="50"/>
  <c r="M1888" i="50"/>
  <c r="BE1725" i="50"/>
  <c r="BD1725" i="50"/>
  <c r="I614" i="50"/>
  <c r="AJ614" i="50"/>
  <c r="BZ1218" i="50"/>
  <c r="BZ1220" i="50"/>
  <c r="AF1530" i="50"/>
  <c r="AI1530" i="50"/>
  <c r="AC1533" i="50"/>
  <c r="AS1530" i="50"/>
  <c r="AG1530" i="50"/>
  <c r="AT1530" i="50"/>
  <c r="AC1532" i="50"/>
  <c r="AC1538" i="50"/>
  <c r="AJ1341" i="50"/>
  <c r="I1341" i="50"/>
  <c r="AX402" i="50"/>
  <c r="BI386" i="50"/>
  <c r="AX398" i="50"/>
  <c r="AV1645" i="50"/>
  <c r="K1645" i="50"/>
  <c r="AW1645" i="50"/>
  <c r="AV565" i="50"/>
  <c r="AW565" i="50"/>
  <c r="K565" i="50"/>
  <c r="M565" i="50"/>
  <c r="BO1007" i="50"/>
  <c r="AZ1022" i="50"/>
  <c r="M1022" i="50"/>
  <c r="AW1022" i="50"/>
  <c r="AW1452" i="50"/>
  <c r="AV1452" i="50"/>
  <c r="AS1452" i="50"/>
  <c r="AT1452" i="50"/>
  <c r="K1452" i="50"/>
  <c r="M1452" i="50"/>
  <c r="BC1887" i="50"/>
  <c r="BR1871" i="50"/>
  <c r="AZ1889" i="50"/>
  <c r="M1889" i="50"/>
  <c r="AZ1888" i="50"/>
  <c r="BC1886" i="50"/>
  <c r="BQ224" i="50"/>
  <c r="AP240" i="50"/>
  <c r="AQ240" i="50"/>
  <c r="I240" i="50"/>
  <c r="AX240" i="50"/>
  <c r="Z129" i="50"/>
  <c r="BA6" i="61"/>
  <c r="BE128" i="50"/>
  <c r="BD129" i="50"/>
  <c r="Q117" i="50"/>
  <c r="BD130" i="50"/>
  <c r="BE129" i="50"/>
  <c r="AK126" i="50"/>
  <c r="Q116" i="50"/>
  <c r="Q119" i="50"/>
  <c r="AK128" i="50"/>
  <c r="Q125" i="50"/>
  <c r="BD128" i="50"/>
  <c r="BE130" i="50"/>
  <c r="Q126" i="50"/>
  <c r="AS670" i="50"/>
  <c r="AT670" i="50"/>
  <c r="AR670" i="50"/>
  <c r="I670" i="50"/>
  <c r="BD1319" i="50"/>
  <c r="BE1319" i="50"/>
  <c r="AZ1913" i="50"/>
  <c r="M1913" i="50"/>
  <c r="BO1898" i="50"/>
  <c r="AW1913" i="50"/>
  <c r="AS1916" i="50"/>
  <c r="AT1916" i="50"/>
  <c r="BD888" i="50"/>
  <c r="BE888" i="50"/>
  <c r="BL197" i="50"/>
  <c r="BC213" i="50"/>
  <c r="BC212" i="50"/>
  <c r="O628" i="52"/>
  <c r="Q628" i="52"/>
  <c r="C676" i="52"/>
  <c r="O676" i="52"/>
  <c r="Q676" i="52"/>
  <c r="BK629" i="50"/>
  <c r="AP641" i="50"/>
  <c r="AQ641" i="50"/>
  <c r="AX641" i="50"/>
  <c r="BE428" i="50"/>
  <c r="BD428" i="50"/>
  <c r="BC1913" i="50"/>
  <c r="AS1776" i="50"/>
  <c r="AT1776" i="50"/>
  <c r="AW1776" i="50"/>
  <c r="AV1776" i="50"/>
  <c r="K1776" i="50"/>
  <c r="M1776" i="50"/>
  <c r="AV403" i="50"/>
  <c r="K403" i="50"/>
  <c r="AW403" i="50"/>
  <c r="BI1898" i="50"/>
  <c r="AX1910" i="50"/>
  <c r="AX1914" i="50"/>
  <c r="AV2077" i="50"/>
  <c r="AW2077" i="50"/>
  <c r="K2077" i="50"/>
  <c r="M2077" i="50"/>
  <c r="AS1915" i="50"/>
  <c r="AT1915" i="50"/>
  <c r="AR1292" i="50"/>
  <c r="AS1292" i="50"/>
  <c r="I1292" i="50"/>
  <c r="AT1292" i="50"/>
  <c r="I1287" i="50"/>
  <c r="AJ1287" i="50"/>
  <c r="AH1287" i="50"/>
  <c r="AP1287" i="50"/>
  <c r="AZ1025" i="50"/>
  <c r="BR1007" i="50"/>
  <c r="AZ1024" i="50"/>
  <c r="BI1736" i="50"/>
  <c r="AX1752" i="50"/>
  <c r="AX1748" i="50"/>
  <c r="AZ1430" i="50"/>
  <c r="BS1412" i="50"/>
  <c r="AZ1429" i="50"/>
  <c r="M1429" i="50"/>
  <c r="BN1169" i="50"/>
  <c r="AW1183" i="50"/>
  <c r="AZ1183" i="50"/>
  <c r="M1183" i="50"/>
  <c r="K2024" i="50"/>
  <c r="M2024" i="50"/>
  <c r="AV2024" i="50"/>
  <c r="AW2024" i="50"/>
  <c r="AP1128" i="50"/>
  <c r="AQ1128" i="50"/>
  <c r="BM1115" i="50"/>
  <c r="I1128" i="50"/>
  <c r="BE240" i="50"/>
  <c r="BD240" i="50"/>
  <c r="AP834" i="50"/>
  <c r="AQ834" i="50"/>
  <c r="I834" i="50"/>
  <c r="BQ818" i="50"/>
  <c r="AZ212" i="50"/>
  <c r="M212" i="50"/>
  <c r="AW212" i="50"/>
  <c r="BO197" i="50"/>
  <c r="AC263" i="50"/>
  <c r="AF261" i="50"/>
  <c r="AC269" i="50"/>
  <c r="AG261" i="50"/>
  <c r="AS261" i="50"/>
  <c r="AT261" i="50"/>
  <c r="AI261" i="50"/>
  <c r="AR1832" i="50"/>
  <c r="AS1832" i="50"/>
  <c r="AT1832" i="50"/>
  <c r="I1832" i="50"/>
  <c r="BZ1588" i="50"/>
  <c r="BD699" i="50"/>
  <c r="BE699" i="50"/>
  <c r="BN386" i="50"/>
  <c r="AZ400" i="50"/>
  <c r="M400" i="50"/>
  <c r="AW400" i="50"/>
  <c r="BE1671" i="50"/>
  <c r="BD1671" i="50"/>
  <c r="AS1186" i="50"/>
  <c r="AT1186" i="50"/>
  <c r="D15" i="61"/>
  <c r="Q15" i="61"/>
  <c r="S15" i="61"/>
  <c r="H15" i="61"/>
  <c r="AY15" i="61"/>
  <c r="M15" i="61"/>
  <c r="AX15" i="61"/>
  <c r="O15" i="61"/>
  <c r="AW15" i="61"/>
  <c r="AV15" i="61"/>
  <c r="L15" i="61"/>
  <c r="F15" i="61"/>
  <c r="J15" i="61"/>
  <c r="T15" i="61"/>
  <c r="N15" i="61"/>
  <c r="E15" i="61"/>
  <c r="P15" i="61"/>
  <c r="R15" i="61"/>
  <c r="I15" i="61"/>
  <c r="U15" i="61"/>
  <c r="G15" i="61"/>
  <c r="AU15" i="61"/>
  <c r="K15" i="61"/>
  <c r="I203" i="38"/>
  <c r="I385" i="58"/>
  <c r="BE1265" i="50"/>
  <c r="BD1265" i="50"/>
  <c r="BD1779" i="50"/>
  <c r="BE1779" i="50"/>
  <c r="M863" i="50"/>
  <c r="AO80" i="50"/>
  <c r="AQ80" i="50"/>
  <c r="I80" i="50"/>
  <c r="AR80" i="50"/>
  <c r="BS62" i="50"/>
  <c r="T4" i="61"/>
  <c r="AS80" i="50"/>
  <c r="AT80" i="50"/>
  <c r="BL2060" i="50"/>
  <c r="BC2076" i="50"/>
  <c r="BC2075" i="50"/>
  <c r="BN548" i="50"/>
  <c r="AZ562" i="50"/>
  <c r="M562" i="50"/>
  <c r="AW562" i="50"/>
  <c r="AW1753" i="50"/>
  <c r="AV1753" i="50"/>
  <c r="K1753" i="50"/>
  <c r="AX564" i="50"/>
  <c r="K1722" i="50"/>
  <c r="M1722" i="50"/>
  <c r="AW1722" i="50"/>
  <c r="AS1722" i="50"/>
  <c r="AT1722" i="50"/>
  <c r="AV1722" i="50"/>
  <c r="AS457" i="50"/>
  <c r="AT457" i="50"/>
  <c r="AR1835" i="50"/>
  <c r="BS1817" i="50"/>
  <c r="AO1835" i="50"/>
  <c r="AQ1835" i="50"/>
  <c r="I1835" i="50"/>
  <c r="AS1835" i="50"/>
  <c r="AT1835" i="50"/>
  <c r="AF1829" i="50"/>
  <c r="AI1829" i="50"/>
  <c r="AO1829" i="50"/>
  <c r="AN1829" i="50"/>
  <c r="AR1829" i="50"/>
  <c r="BJ1817" i="50"/>
  <c r="AG1829" i="50"/>
  <c r="I1827" i="50"/>
  <c r="AJ1827" i="50"/>
  <c r="BZ1616" i="50"/>
  <c r="BZ1618" i="50"/>
  <c r="BZ1613" i="50"/>
  <c r="BZ1614" i="50"/>
  <c r="BZ1621" i="50"/>
  <c r="BZ1619" i="50"/>
  <c r="BZ1615" i="50"/>
  <c r="W93" i="38"/>
  <c r="W130" i="38"/>
  <c r="W85" i="38"/>
  <c r="W105" i="38"/>
  <c r="W74" i="38"/>
  <c r="W95" i="38"/>
  <c r="W119" i="38"/>
  <c r="W108" i="38"/>
  <c r="W75" i="38"/>
  <c r="W96" i="38"/>
  <c r="W143" i="38"/>
  <c r="W114" i="38"/>
  <c r="W136" i="38"/>
  <c r="W121" i="38"/>
  <c r="W83" i="38"/>
  <c r="W92" i="38"/>
  <c r="W103" i="38"/>
  <c r="W89" i="38"/>
  <c r="I212" i="38"/>
  <c r="I213" i="38"/>
  <c r="I198" i="38"/>
  <c r="I204" i="38"/>
  <c r="I208" i="38"/>
  <c r="M431" i="50"/>
  <c r="BZ1380" i="50"/>
  <c r="BZ1382" i="50"/>
  <c r="AJ1424" i="50"/>
  <c r="AX1424" i="50"/>
  <c r="I1424" i="50"/>
  <c r="BD915" i="50"/>
  <c r="BE915" i="50"/>
  <c r="AO1617" i="50"/>
  <c r="AG1617" i="50"/>
  <c r="AF1617" i="50"/>
  <c r="AJ1617" i="50"/>
  <c r="AR1617" i="50"/>
  <c r="BP1601" i="50"/>
  <c r="AN1617" i="50"/>
  <c r="AS1939" i="50"/>
  <c r="AT1939" i="50"/>
  <c r="AR1939" i="50"/>
  <c r="I1939" i="50"/>
  <c r="AC807" i="50"/>
  <c r="AC806" i="50"/>
  <c r="AC805" i="50"/>
  <c r="AI801" i="50"/>
  <c r="AC808" i="50"/>
  <c r="AS801" i="50"/>
  <c r="AC804" i="50"/>
  <c r="AF801" i="50"/>
  <c r="AH801" i="50"/>
  <c r="AT801" i="50"/>
  <c r="AC803" i="50"/>
  <c r="AG801" i="50"/>
  <c r="AC809" i="50"/>
  <c r="D578" i="52"/>
  <c r="O530" i="52"/>
  <c r="Q530" i="52"/>
  <c r="AG1344" i="50"/>
  <c r="AJ1344" i="50"/>
  <c r="AF1344" i="50"/>
  <c r="AN1344" i="50"/>
  <c r="AO1344" i="50"/>
  <c r="AR1344" i="50"/>
  <c r="I1914" i="50"/>
  <c r="AP1914" i="50"/>
  <c r="AQ1914" i="50"/>
  <c r="BQ1898" i="50"/>
  <c r="BE590" i="50"/>
  <c r="BD590" i="50"/>
  <c r="BH1817" i="50"/>
  <c r="AC121" i="50"/>
  <c r="Y126" i="50"/>
  <c r="E119" i="50"/>
  <c r="BZ121" i="50"/>
  <c r="Y129" i="50"/>
  <c r="Y128" i="50"/>
  <c r="BE1859" i="50"/>
  <c r="BD1859" i="50"/>
  <c r="BD887" i="50"/>
  <c r="BE887" i="50"/>
  <c r="AH99" i="50"/>
  <c r="AV696" i="50"/>
  <c r="K696" i="50"/>
  <c r="M696" i="50"/>
  <c r="AS696" i="50"/>
  <c r="AT696" i="50"/>
  <c r="AW696" i="50"/>
  <c r="AH1341" i="50"/>
  <c r="AP1341" i="50"/>
  <c r="BD509" i="50"/>
  <c r="BE509" i="50"/>
  <c r="BM1736" i="50"/>
  <c r="I1749" i="50"/>
  <c r="AP1749" i="50"/>
  <c r="AQ1749" i="50"/>
  <c r="AO1348" i="50"/>
  <c r="AQ1348" i="50"/>
  <c r="AS1348" i="50"/>
  <c r="AT1348" i="50"/>
  <c r="AR1348" i="50"/>
  <c r="I1348" i="50"/>
  <c r="AR1349" i="50"/>
  <c r="BS1331" i="50"/>
  <c r="I1349" i="50"/>
  <c r="AO1349" i="50"/>
  <c r="AQ1349" i="50"/>
  <c r="AS1349" i="50"/>
  <c r="AT1349" i="50"/>
  <c r="BI683" i="50"/>
  <c r="AX699" i="50"/>
  <c r="AX695" i="50"/>
  <c r="AW404" i="50"/>
  <c r="AV404" i="50"/>
  <c r="K404" i="50"/>
  <c r="BD294" i="50"/>
  <c r="BE294" i="50"/>
  <c r="BR1628" i="50"/>
  <c r="AZ1645" i="50"/>
  <c r="AZ1646" i="50"/>
  <c r="K1646" i="50"/>
  <c r="AW1646" i="50"/>
  <c r="AV1646" i="50"/>
  <c r="AS565" i="50"/>
  <c r="AT565" i="50"/>
  <c r="BC563" i="50"/>
  <c r="BI1952" i="50"/>
  <c r="AX1964" i="50"/>
  <c r="M1964" i="50"/>
  <c r="AX1968" i="50"/>
  <c r="M1968" i="50"/>
  <c r="BD591" i="50"/>
  <c r="BE591" i="50"/>
  <c r="BE1724" i="50"/>
  <c r="BD1724" i="50"/>
  <c r="I1181" i="50"/>
  <c r="AJ1181" i="50"/>
  <c r="I2076" i="50"/>
  <c r="AP2076" i="50"/>
  <c r="AQ2076" i="50"/>
  <c r="BQ2060" i="50"/>
  <c r="K1970" i="50"/>
  <c r="M1970" i="50"/>
  <c r="AW1970" i="50"/>
  <c r="AV1970" i="50"/>
  <c r="BD1616" i="50"/>
  <c r="BE1616" i="50"/>
  <c r="C633" i="52"/>
  <c r="O585" i="52"/>
  <c r="Q585" i="52"/>
  <c r="C649" i="52"/>
  <c r="O649" i="52"/>
  <c r="Q649" i="52"/>
  <c r="O601" i="52"/>
  <c r="Q601" i="52"/>
  <c r="C501" i="52"/>
  <c r="O453" i="52"/>
  <c r="Q453" i="52"/>
  <c r="AL38" i="46"/>
  <c r="AL39" i="46"/>
  <c r="AL53" i="46"/>
  <c r="AL54" i="46"/>
  <c r="AL37" i="46"/>
  <c r="BQ1115" i="50"/>
  <c r="I1131" i="50"/>
  <c r="AP1131" i="50"/>
  <c r="AQ1131" i="50"/>
  <c r="AS2023" i="50"/>
  <c r="AT2023" i="50"/>
  <c r="AZ238" i="50"/>
  <c r="M238" i="50"/>
  <c r="BN224" i="50"/>
  <c r="AW238" i="50"/>
  <c r="BD429" i="50"/>
  <c r="BE429" i="50"/>
  <c r="BC1914" i="50"/>
  <c r="AW701" i="50"/>
  <c r="AV701" i="50"/>
  <c r="K701" i="50"/>
  <c r="M701" i="50"/>
  <c r="AZ403" i="50"/>
  <c r="BR386" i="50"/>
  <c r="AZ404" i="50"/>
  <c r="BZ788" i="50"/>
  <c r="BZ786" i="50"/>
  <c r="AZ1912" i="50"/>
  <c r="M1912" i="50"/>
  <c r="BN1898" i="50"/>
  <c r="AW1912" i="50"/>
  <c r="AR1291" i="50"/>
  <c r="AS1291" i="50"/>
  <c r="AT1291" i="50"/>
  <c r="I1291" i="50"/>
  <c r="AO1290" i="50"/>
  <c r="AN1290" i="50"/>
  <c r="AF1290" i="50"/>
  <c r="AG1290" i="50"/>
  <c r="AJ1290" i="50"/>
  <c r="AR1290" i="50"/>
  <c r="AS1024" i="50"/>
  <c r="AT1024" i="50"/>
  <c r="BQ1007" i="50"/>
  <c r="AP1023" i="50"/>
  <c r="AQ1023" i="50"/>
  <c r="I1023" i="50"/>
  <c r="AZ2075" i="50"/>
  <c r="M2075" i="50"/>
  <c r="BO2060" i="50"/>
  <c r="AW2075" i="50"/>
  <c r="AX1185" i="50"/>
  <c r="M1185" i="50"/>
  <c r="BI1169" i="50"/>
  <c r="AX1181" i="50"/>
  <c r="AS2024" i="50"/>
  <c r="AT2024" i="50"/>
  <c r="BC1131" i="50"/>
  <c r="BL1115" i="50"/>
  <c r="BC1130" i="50"/>
  <c r="BE239" i="50"/>
  <c r="BD239" i="50"/>
  <c r="BH1520" i="50"/>
  <c r="BZ1942" i="50"/>
  <c r="AC328" i="58"/>
  <c r="AD328" i="58"/>
  <c r="K328" i="58"/>
  <c r="M328" i="58"/>
  <c r="AE328" i="58"/>
  <c r="AZ314" i="58"/>
  <c r="AF328" i="58"/>
  <c r="AG328" i="58"/>
  <c r="AS1584" i="50"/>
  <c r="AF1584" i="50"/>
  <c r="AI1584" i="50"/>
  <c r="AG1584" i="50"/>
  <c r="AT1584" i="50"/>
  <c r="AC1590" i="50"/>
  <c r="AC1592" i="50"/>
  <c r="AC1587" i="50"/>
  <c r="AC1591" i="50"/>
  <c r="I1262" i="50"/>
  <c r="AJ1262" i="50"/>
  <c r="BD618" i="50"/>
  <c r="BE618" i="50"/>
  <c r="AR107" i="50"/>
  <c r="BS89" i="50"/>
  <c r="T5" i="61"/>
  <c r="I107" i="50"/>
  <c r="AO107" i="50"/>
  <c r="AQ107" i="50"/>
  <c r="AS107" i="50"/>
  <c r="AT107" i="50"/>
  <c r="AC266" i="50"/>
  <c r="I193" i="38"/>
  <c r="I205" i="38"/>
  <c r="I391" i="58"/>
  <c r="AX1131" i="50"/>
  <c r="BD1266" i="50"/>
  <c r="BE1266" i="50"/>
  <c r="I699" i="50"/>
  <c r="AP699" i="50"/>
  <c r="AQ699" i="50"/>
  <c r="BQ683" i="50"/>
  <c r="BD1778" i="50"/>
  <c r="BE1778" i="50"/>
  <c r="BN683" i="50"/>
  <c r="AW697" i="50"/>
  <c r="AZ697" i="50"/>
  <c r="M697" i="50"/>
  <c r="AV507" i="50"/>
  <c r="K507" i="50"/>
  <c r="M507" i="50"/>
  <c r="AW507" i="50"/>
  <c r="AS507" i="50"/>
  <c r="AT507" i="50"/>
  <c r="BM386" i="50"/>
  <c r="AP399" i="50"/>
  <c r="AQ399" i="50"/>
  <c r="I399" i="50"/>
  <c r="BD779" i="50"/>
  <c r="BE779" i="50"/>
  <c r="BO1628" i="50"/>
  <c r="AW1643" i="50"/>
  <c r="AZ1643" i="50"/>
  <c r="M1643" i="50"/>
  <c r="BM2060" i="50"/>
  <c r="I2073" i="50"/>
  <c r="AP2073" i="50"/>
  <c r="AQ2073" i="50"/>
  <c r="AS1969" i="50"/>
  <c r="AT1969" i="50"/>
  <c r="AS1025" i="50"/>
  <c r="AT1025" i="50"/>
  <c r="AZ1753" i="50"/>
  <c r="BR1736" i="50"/>
  <c r="AZ1754" i="50"/>
  <c r="AS1754" i="50"/>
  <c r="AT1754" i="50"/>
  <c r="AX560" i="50"/>
  <c r="BD1050" i="50"/>
  <c r="BE1050" i="50"/>
  <c r="AS1187" i="50"/>
  <c r="AT1187" i="50"/>
  <c r="AS1563" i="50"/>
  <c r="AT1563" i="50"/>
  <c r="AW1563" i="50"/>
  <c r="K1563" i="50"/>
  <c r="M1563" i="50"/>
  <c r="AV1563" i="50"/>
  <c r="AX834" i="50"/>
  <c r="BI818" i="50"/>
  <c r="BR440" i="50"/>
  <c r="AZ458" i="50"/>
  <c r="M458" i="50"/>
  <c r="BC456" i="50"/>
  <c r="AZ457" i="50"/>
  <c r="BC455" i="50"/>
  <c r="AR1831" i="50"/>
  <c r="AS1831" i="50"/>
  <c r="AT1831" i="50"/>
  <c r="I1831" i="50"/>
  <c r="I1834" i="50"/>
  <c r="AO1834" i="50"/>
  <c r="AQ1834" i="50"/>
  <c r="AS1834" i="50"/>
  <c r="AT1834" i="50"/>
  <c r="AR1834" i="50"/>
  <c r="W132" i="38"/>
  <c r="W139" i="38"/>
  <c r="W135" i="38"/>
  <c r="W125" i="38"/>
  <c r="W137" i="38"/>
  <c r="W88" i="38"/>
  <c r="W99" i="38"/>
  <c r="W81" i="38"/>
  <c r="W84" i="38"/>
  <c r="W100" i="38"/>
  <c r="W77" i="38"/>
  <c r="W86" i="38"/>
  <c r="W97" i="38"/>
  <c r="W117" i="38"/>
  <c r="W128" i="38"/>
  <c r="W78" i="38"/>
  <c r="W87" i="38"/>
  <c r="W129" i="38"/>
  <c r="BH521" i="50"/>
  <c r="AF1074" i="50"/>
  <c r="AG1074" i="50"/>
  <c r="AR1074" i="50"/>
  <c r="AN1074" i="50"/>
  <c r="AO1074" i="50"/>
  <c r="AJ1074" i="50"/>
  <c r="I201" i="38"/>
  <c r="I199" i="38"/>
  <c r="I189" i="38"/>
  <c r="I197" i="38"/>
  <c r="BQ1736" i="50"/>
  <c r="I1752" i="50"/>
  <c r="AP1752" i="50"/>
  <c r="AQ1752" i="50"/>
  <c r="AW700" i="50"/>
  <c r="AV700" i="50"/>
  <c r="K700" i="50"/>
  <c r="M700" i="50"/>
  <c r="AJ2018" i="50"/>
  <c r="I2018" i="50"/>
  <c r="I830" i="50"/>
  <c r="AJ830" i="50"/>
  <c r="AX830" i="50"/>
  <c r="BZ1586" i="50"/>
  <c r="AP828" i="50"/>
  <c r="BZ102" i="50"/>
  <c r="AY102" i="50"/>
  <c r="M102" i="50"/>
  <c r="AC102" i="50"/>
  <c r="AR266" i="50"/>
  <c r="I266" i="50"/>
  <c r="AS266" i="50"/>
  <c r="AT266" i="50"/>
  <c r="AX1262" i="50"/>
  <c r="BK1250" i="50"/>
  <c r="AP1262" i="50"/>
  <c r="AQ1262" i="50"/>
  <c r="AO1592" i="50"/>
  <c r="AQ1592" i="50"/>
  <c r="AS1592" i="50"/>
  <c r="AT1592" i="50"/>
  <c r="I1592" i="50"/>
  <c r="AR1592" i="50"/>
  <c r="BS1574" i="50"/>
  <c r="I1584" i="50"/>
  <c r="AJ1584" i="50"/>
  <c r="AV1023" i="50"/>
  <c r="AW1023" i="50"/>
  <c r="K1023" i="50"/>
  <c r="M1023" i="50"/>
  <c r="AS1023" i="50"/>
  <c r="AT1023" i="50"/>
  <c r="BL1277" i="50"/>
  <c r="BC1292" i="50"/>
  <c r="BC1293" i="50"/>
  <c r="O633" i="52"/>
  <c r="Q633" i="52"/>
  <c r="C681" i="52"/>
  <c r="O681" i="52"/>
  <c r="Q681" i="52"/>
  <c r="M404" i="50"/>
  <c r="AW1749" i="50"/>
  <c r="AV1749" i="50"/>
  <c r="K1749" i="50"/>
  <c r="M1749" i="50"/>
  <c r="AS1749" i="50"/>
  <c r="AT1749" i="50"/>
  <c r="AY128" i="50"/>
  <c r="M128" i="50"/>
  <c r="K1914" i="50"/>
  <c r="M1914" i="50"/>
  <c r="AV1914" i="50"/>
  <c r="AW1914" i="50"/>
  <c r="AS1914" i="50"/>
  <c r="AT1914" i="50"/>
  <c r="BM1331" i="50"/>
  <c r="AP1344" i="50"/>
  <c r="AQ1344" i="50"/>
  <c r="I1344" i="50"/>
  <c r="I809" i="50"/>
  <c r="AO809" i="50"/>
  <c r="AQ809" i="50"/>
  <c r="AR809" i="50"/>
  <c r="BS791" i="50"/>
  <c r="AJ801" i="50"/>
  <c r="AP801" i="50"/>
  <c r="I801" i="50"/>
  <c r="BZ1623" i="50"/>
  <c r="BZ1625" i="50"/>
  <c r="BD2075" i="50"/>
  <c r="BE2075" i="50"/>
  <c r="I261" i="50"/>
  <c r="AJ261" i="50"/>
  <c r="AO269" i="50"/>
  <c r="AQ269" i="50"/>
  <c r="AS269" i="50"/>
  <c r="AT269" i="50"/>
  <c r="I269" i="50"/>
  <c r="AR269" i="50"/>
  <c r="BS251" i="50"/>
  <c r="K834" i="50"/>
  <c r="M834" i="50"/>
  <c r="AV834" i="50"/>
  <c r="AW834" i="50"/>
  <c r="AS834" i="50"/>
  <c r="AT834" i="50"/>
  <c r="M403" i="50"/>
  <c r="AA129" i="50"/>
  <c r="G129" i="50"/>
  <c r="AH1530" i="50"/>
  <c r="AV965" i="50"/>
  <c r="K965" i="50"/>
  <c r="M965" i="50"/>
  <c r="AW965" i="50"/>
  <c r="AS965" i="50"/>
  <c r="AT965" i="50"/>
  <c r="Y75" i="50"/>
  <c r="Z101" i="50"/>
  <c r="Z74" i="50"/>
  <c r="BZ1839" i="50"/>
  <c r="BZ1841" i="50"/>
  <c r="K2019" i="50"/>
  <c r="M2019" i="50"/>
  <c r="AV2019" i="50"/>
  <c r="AW2019" i="50"/>
  <c r="AS2019" i="50"/>
  <c r="AT2019" i="50"/>
  <c r="BD860" i="50"/>
  <c r="BE860" i="50"/>
  <c r="AR671" i="50"/>
  <c r="AS671" i="50"/>
  <c r="AT671" i="50"/>
  <c r="I671" i="50"/>
  <c r="AO674" i="50"/>
  <c r="AQ674" i="50"/>
  <c r="AS674" i="50"/>
  <c r="AT674" i="50"/>
  <c r="I674" i="50"/>
  <c r="AR674" i="50"/>
  <c r="BS656" i="50"/>
  <c r="I1996" i="50"/>
  <c r="AO1996" i="50"/>
  <c r="AQ1996" i="50"/>
  <c r="AR1996" i="50"/>
  <c r="AI1991" i="50"/>
  <c r="AR1991" i="50"/>
  <c r="BJ1979" i="50"/>
  <c r="AG1991" i="50"/>
  <c r="AN1991" i="50"/>
  <c r="AF1991" i="50"/>
  <c r="AO1991" i="50"/>
  <c r="M1024" i="50"/>
  <c r="K1295" i="50"/>
  <c r="AV1295" i="50"/>
  <c r="AW1295" i="50"/>
  <c r="AJ1289" i="50"/>
  <c r="I1289" i="50"/>
  <c r="AN537" i="50"/>
  <c r="AJ537" i="50"/>
  <c r="AF537" i="50"/>
  <c r="AO537" i="50"/>
  <c r="AR537" i="50"/>
  <c r="BP521" i="50"/>
  <c r="AG537" i="50"/>
  <c r="AR536" i="50"/>
  <c r="AS536" i="50"/>
  <c r="AT536" i="50"/>
  <c r="I536" i="50"/>
  <c r="AZ265" i="50"/>
  <c r="M265" i="50"/>
  <c r="BN251" i="50"/>
  <c r="AW265" i="50"/>
  <c r="BM251" i="50"/>
  <c r="AP264" i="50"/>
  <c r="AQ264" i="50"/>
  <c r="I264" i="50"/>
  <c r="AP1370" i="50"/>
  <c r="AQ1370" i="50"/>
  <c r="AX1370" i="50"/>
  <c r="BK1358" i="50"/>
  <c r="AN267" i="50"/>
  <c r="AG267" i="50"/>
  <c r="AO267" i="50"/>
  <c r="AF267" i="50"/>
  <c r="AJ267" i="50"/>
  <c r="AR267" i="50"/>
  <c r="BP251" i="50"/>
  <c r="BN1196" i="50"/>
  <c r="AW1210" i="50"/>
  <c r="AZ1210" i="50"/>
  <c r="M1210" i="50"/>
  <c r="BR1925" i="50"/>
  <c r="BC1940" i="50"/>
  <c r="AZ1943" i="50"/>
  <c r="M1943" i="50"/>
  <c r="AZ1942" i="50"/>
  <c r="BC1941" i="50"/>
  <c r="BR1277" i="50"/>
  <c r="AZ1294" i="50"/>
  <c r="AZ1295" i="50"/>
  <c r="AZ107" i="50"/>
  <c r="BR89" i="50"/>
  <c r="R5" i="61"/>
  <c r="AZ106" i="50"/>
  <c r="AW1506" i="50"/>
  <c r="K1506" i="50"/>
  <c r="M1506" i="50"/>
  <c r="AV1506" i="50"/>
  <c r="AS1506" i="50"/>
  <c r="AT1506" i="50"/>
  <c r="K753" i="50"/>
  <c r="M753" i="50"/>
  <c r="AV753" i="50"/>
  <c r="AW753" i="50"/>
  <c r="AS753" i="50"/>
  <c r="AT753" i="50"/>
  <c r="K268" i="50"/>
  <c r="AW268" i="50"/>
  <c r="AV268" i="50"/>
  <c r="BO1574" i="50"/>
  <c r="AZ1589" i="50"/>
  <c r="M1589" i="50"/>
  <c r="AW1589" i="50"/>
  <c r="AX2018" i="50"/>
  <c r="BK2006" i="50"/>
  <c r="AP2018" i="50"/>
  <c r="AQ2018" i="50"/>
  <c r="K1752" i="50"/>
  <c r="M1752" i="50"/>
  <c r="AV1752" i="50"/>
  <c r="AW1752" i="50"/>
  <c r="AS1752" i="50"/>
  <c r="AT1752" i="50"/>
  <c r="BL1061" i="50"/>
  <c r="BC1076" i="50"/>
  <c r="BC1077" i="50"/>
  <c r="AW1831" i="50"/>
  <c r="AZ1831" i="50"/>
  <c r="M1831" i="50"/>
  <c r="BN1817" i="50"/>
  <c r="BD456" i="50"/>
  <c r="BE456" i="50"/>
  <c r="AW2073" i="50"/>
  <c r="K2073" i="50"/>
  <c r="M2073" i="50"/>
  <c r="AV2073" i="50"/>
  <c r="AS2073" i="50"/>
  <c r="AT2073" i="50"/>
  <c r="AR1590" i="50"/>
  <c r="BP1574" i="50"/>
  <c r="AJ1590" i="50"/>
  <c r="AF1590" i="50"/>
  <c r="AG1590" i="50"/>
  <c r="AO1590" i="50"/>
  <c r="AN1590" i="50"/>
  <c r="AH1584" i="50"/>
  <c r="AP1584" i="50"/>
  <c r="BE1130" i="50"/>
  <c r="BD1130" i="50"/>
  <c r="BM1277" i="50"/>
  <c r="I1290" i="50"/>
  <c r="AP1290" i="50"/>
  <c r="AQ1290" i="50"/>
  <c r="K1131" i="50"/>
  <c r="M1131" i="50"/>
  <c r="AV1131" i="50"/>
  <c r="AW1131" i="50"/>
  <c r="AS1131" i="50"/>
  <c r="AT1131" i="50"/>
  <c r="AP1181" i="50"/>
  <c r="AQ1181" i="50"/>
  <c r="BK1169" i="50"/>
  <c r="AC129" i="50"/>
  <c r="AY129" i="50"/>
  <c r="M129" i="50"/>
  <c r="AC126" i="50"/>
  <c r="AC123" i="50"/>
  <c r="AG804" i="50"/>
  <c r="AR804" i="50"/>
  <c r="AN804" i="50"/>
  <c r="AJ804" i="50"/>
  <c r="AF804" i="50"/>
  <c r="AO804" i="50"/>
  <c r="I805" i="50"/>
  <c r="AS805" i="50"/>
  <c r="AT805" i="50"/>
  <c r="AR805" i="50"/>
  <c r="AX1833" i="50"/>
  <c r="BI1817" i="50"/>
  <c r="AJ1829" i="50"/>
  <c r="I1829" i="50"/>
  <c r="BE2076" i="50"/>
  <c r="BD2076" i="50"/>
  <c r="AH261" i="50"/>
  <c r="AP261" i="50"/>
  <c r="AV1128" i="50"/>
  <c r="AW1128" i="50"/>
  <c r="K1128" i="50"/>
  <c r="M1128" i="50"/>
  <c r="AS1128" i="50"/>
  <c r="AT1128" i="50"/>
  <c r="BE1886" i="50"/>
  <c r="BD1886" i="50"/>
  <c r="BE1887" i="50"/>
  <c r="BD1887" i="50"/>
  <c r="M1645" i="50"/>
  <c r="AR1538" i="50"/>
  <c r="BS1520" i="50"/>
  <c r="I1538" i="50"/>
  <c r="AO1538" i="50"/>
  <c r="AQ1538" i="50"/>
  <c r="BE1752" i="50"/>
  <c r="BD1752" i="50"/>
  <c r="BN1520" i="50"/>
  <c r="AW1534" i="50"/>
  <c r="AZ1534" i="50"/>
  <c r="M1534" i="50"/>
  <c r="BM1196" i="50"/>
  <c r="I1209" i="50"/>
  <c r="AP1209" i="50"/>
  <c r="AQ1209" i="50"/>
  <c r="AP1640" i="50"/>
  <c r="AQ1640" i="50"/>
  <c r="BK1628" i="50"/>
  <c r="AX1640" i="50"/>
  <c r="Y101" i="50"/>
  <c r="Y74" i="50"/>
  <c r="Z75" i="50"/>
  <c r="BQ1817" i="50"/>
  <c r="I1833" i="50"/>
  <c r="AP1833" i="50"/>
  <c r="AQ1833" i="50"/>
  <c r="M862" i="50"/>
  <c r="BE402" i="50"/>
  <c r="BD402" i="50"/>
  <c r="AX938" i="50"/>
  <c r="AP938" i="50"/>
  <c r="AQ938" i="50"/>
  <c r="BK926" i="50"/>
  <c r="AR673" i="50"/>
  <c r="I673" i="50"/>
  <c r="AS673" i="50"/>
  <c r="AT673" i="50"/>
  <c r="AO673" i="50"/>
  <c r="AQ673" i="50"/>
  <c r="AO669" i="50"/>
  <c r="AN669" i="50"/>
  <c r="AF669" i="50"/>
  <c r="AR669" i="50"/>
  <c r="AJ669" i="50"/>
  <c r="AG669" i="50"/>
  <c r="AS1208" i="50"/>
  <c r="AT1208" i="50"/>
  <c r="AV1208" i="50"/>
  <c r="AW1208" i="50"/>
  <c r="K1208" i="50"/>
  <c r="M1208" i="50"/>
  <c r="AW1965" i="50"/>
  <c r="AV1965" i="50"/>
  <c r="K1965" i="50"/>
  <c r="M1965" i="50"/>
  <c r="AS1965" i="50"/>
  <c r="AT1965" i="50"/>
  <c r="AW1588" i="50"/>
  <c r="AZ1588" i="50"/>
  <c r="M1588" i="50"/>
  <c r="BN1574" i="50"/>
  <c r="I1993" i="50"/>
  <c r="AR1993" i="50"/>
  <c r="AS1993" i="50"/>
  <c r="AT1993" i="50"/>
  <c r="O471" i="52"/>
  <c r="Q471" i="52"/>
  <c r="C519" i="52"/>
  <c r="BR1196" i="50"/>
  <c r="AZ1213" i="50"/>
  <c r="AZ1214" i="50"/>
  <c r="M1214" i="50"/>
  <c r="AW1644" i="50"/>
  <c r="AV1644" i="50"/>
  <c r="K1644" i="50"/>
  <c r="M1644" i="50"/>
  <c r="AS1644" i="50"/>
  <c r="AT1644" i="50"/>
  <c r="AH531" i="50"/>
  <c r="AJ531" i="50"/>
  <c r="I531" i="50"/>
  <c r="AJ534" i="50"/>
  <c r="AO534" i="50"/>
  <c r="AN534" i="50"/>
  <c r="AF534" i="50"/>
  <c r="AR534" i="50"/>
  <c r="AG534" i="50"/>
  <c r="BL251" i="50"/>
  <c r="BC266" i="50"/>
  <c r="BC267" i="50"/>
  <c r="O455" i="52"/>
  <c r="Q455" i="52"/>
  <c r="C503" i="52"/>
  <c r="BD2021" i="50"/>
  <c r="BE2021" i="50"/>
  <c r="M457" i="50"/>
  <c r="BE1023" i="50"/>
  <c r="BD1023" i="50"/>
  <c r="AW1020" i="50"/>
  <c r="K1020" i="50"/>
  <c r="M1020" i="50"/>
  <c r="AV1020" i="50"/>
  <c r="AS1020" i="50"/>
  <c r="AT1020" i="50"/>
  <c r="M1025" i="50"/>
  <c r="C440" i="50"/>
  <c r="AR1537" i="50"/>
  <c r="I1537" i="50"/>
  <c r="AO1537" i="50"/>
  <c r="AQ1537" i="50"/>
  <c r="BD1184" i="50"/>
  <c r="BE1184" i="50"/>
  <c r="AV1748" i="50"/>
  <c r="K1748" i="50"/>
  <c r="M1748" i="50"/>
  <c r="AW1748" i="50"/>
  <c r="AS1748" i="50"/>
  <c r="AT1748" i="50"/>
  <c r="K1942" i="50"/>
  <c r="M1942" i="50"/>
  <c r="AV1942" i="50"/>
  <c r="AW1942" i="50"/>
  <c r="M1430" i="50"/>
  <c r="AW106" i="50"/>
  <c r="K106" i="50"/>
  <c r="AV106" i="50"/>
  <c r="BZ1947" i="50"/>
  <c r="BZ1949" i="50"/>
  <c r="AP830" i="50"/>
  <c r="AQ830" i="50"/>
  <c r="BK818" i="50"/>
  <c r="BM1061" i="50"/>
  <c r="I1074" i="50"/>
  <c r="AP1074" i="50"/>
  <c r="AQ1074" i="50"/>
  <c r="BR1817" i="50"/>
  <c r="AZ1834" i="50"/>
  <c r="AZ1835" i="50"/>
  <c r="AW399" i="50"/>
  <c r="AV399" i="50"/>
  <c r="K399" i="50"/>
  <c r="M399" i="50"/>
  <c r="AS399" i="50"/>
  <c r="AT399" i="50"/>
  <c r="K699" i="50"/>
  <c r="M699" i="50"/>
  <c r="AV699" i="50"/>
  <c r="AW699" i="50"/>
  <c r="AS699" i="50"/>
  <c r="AT699" i="50"/>
  <c r="AR1591" i="50"/>
  <c r="I1591" i="50"/>
  <c r="AO1591" i="50"/>
  <c r="AQ1591" i="50"/>
  <c r="AS1591" i="50"/>
  <c r="AT1591" i="50"/>
  <c r="BN1277" i="50"/>
  <c r="AW1291" i="50"/>
  <c r="AZ1291" i="50"/>
  <c r="M1291" i="50"/>
  <c r="BE1914" i="50"/>
  <c r="BD1914" i="50"/>
  <c r="BD563" i="50"/>
  <c r="BE563" i="50"/>
  <c r="M1646" i="50"/>
  <c r="AZ1349" i="50"/>
  <c r="BR1331" i="50"/>
  <c r="AZ1348" i="50"/>
  <c r="AP99" i="50"/>
  <c r="AI99" i="50"/>
  <c r="BZ126" i="50"/>
  <c r="BZ136" i="50"/>
  <c r="BZ123" i="50"/>
  <c r="BC1832" i="50"/>
  <c r="AG803" i="50"/>
  <c r="AI803" i="50"/>
  <c r="AR803" i="50"/>
  <c r="BJ791" i="50"/>
  <c r="AO803" i="50"/>
  <c r="AF803" i="50"/>
  <c r="AN803" i="50"/>
  <c r="I806" i="50"/>
  <c r="AR806" i="50"/>
  <c r="AT806" i="50"/>
  <c r="AS806" i="50"/>
  <c r="AW1939" i="50"/>
  <c r="BN1925" i="50"/>
  <c r="AZ1939" i="50"/>
  <c r="M1939" i="50"/>
  <c r="K1835" i="50"/>
  <c r="M1835" i="50"/>
  <c r="AV1835" i="50"/>
  <c r="AW1835" i="50"/>
  <c r="M1753" i="50"/>
  <c r="AW80" i="50"/>
  <c r="AV80" i="50"/>
  <c r="K80" i="50"/>
  <c r="AR263" i="50"/>
  <c r="BJ251" i="50"/>
  <c r="AF263" i="50"/>
  <c r="AN263" i="50"/>
  <c r="AG263" i="50"/>
  <c r="AO263" i="50"/>
  <c r="AI263" i="50"/>
  <c r="BI1277" i="50"/>
  <c r="AX1293" i="50"/>
  <c r="AX1289" i="50"/>
  <c r="BD1913" i="50"/>
  <c r="BE1913" i="50"/>
  <c r="K641" i="50"/>
  <c r="M641" i="50"/>
  <c r="AV641" i="50"/>
  <c r="AW641" i="50"/>
  <c r="AS641" i="50"/>
  <c r="AT641" i="50"/>
  <c r="BD212" i="50"/>
  <c r="BE212" i="50"/>
  <c r="BN656" i="50"/>
  <c r="AZ670" i="50"/>
  <c r="M670" i="50"/>
  <c r="AW670" i="50"/>
  <c r="AI1532" i="50"/>
  <c r="AG1532" i="50"/>
  <c r="AR1532" i="50"/>
  <c r="BJ1520" i="50"/>
  <c r="AF1532" i="50"/>
  <c r="AN1532" i="50"/>
  <c r="AO1532" i="50"/>
  <c r="AG1533" i="50"/>
  <c r="AN1533" i="50"/>
  <c r="AR1533" i="50"/>
  <c r="AO1533" i="50"/>
  <c r="AF1533" i="50"/>
  <c r="AJ1533" i="50"/>
  <c r="BE564" i="50"/>
  <c r="BD564" i="50"/>
  <c r="BE1751" i="50"/>
  <c r="BD1751" i="50"/>
  <c r="BO1331" i="50"/>
  <c r="AW1346" i="50"/>
  <c r="AZ1346" i="50"/>
  <c r="M1346" i="50"/>
  <c r="AV402" i="50"/>
  <c r="K402" i="50"/>
  <c r="M402" i="50"/>
  <c r="AW402" i="50"/>
  <c r="AS402" i="50"/>
  <c r="AT402" i="50"/>
  <c r="AR1992" i="50"/>
  <c r="AO1992" i="50"/>
  <c r="AJ1992" i="50"/>
  <c r="AF1992" i="50"/>
  <c r="AN1992" i="50"/>
  <c r="AG1992" i="50"/>
  <c r="Y105" i="50"/>
  <c r="Z102" i="50"/>
  <c r="Y78" i="50"/>
  <c r="BC1212" i="50"/>
  <c r="K915" i="50"/>
  <c r="M915" i="50"/>
  <c r="AV915" i="50"/>
  <c r="AW915" i="50"/>
  <c r="AS915" i="50"/>
  <c r="AT915" i="50"/>
  <c r="AG672" i="50"/>
  <c r="AJ672" i="50"/>
  <c r="AF672" i="50"/>
  <c r="AN672" i="50"/>
  <c r="AR672" i="50"/>
  <c r="BP656" i="50"/>
  <c r="AO672" i="50"/>
  <c r="AF668" i="50"/>
  <c r="AN668" i="50"/>
  <c r="AI668" i="50"/>
  <c r="AO668" i="50"/>
  <c r="AR668" i="50"/>
  <c r="BJ656" i="50"/>
  <c r="AG668" i="50"/>
  <c r="I1994" i="50"/>
  <c r="AS1994" i="50"/>
  <c r="AT1994" i="50"/>
  <c r="AR1994" i="50"/>
  <c r="AO1997" i="50"/>
  <c r="AQ1997" i="50"/>
  <c r="I1997" i="50"/>
  <c r="AR1997" i="50"/>
  <c r="BS1979" i="50"/>
  <c r="AS1997" i="50"/>
  <c r="AT1997" i="50"/>
  <c r="AH1989" i="50"/>
  <c r="AV1910" i="50"/>
  <c r="AW1910" i="50"/>
  <c r="AS1910" i="50"/>
  <c r="AT1910" i="50"/>
  <c r="K1910" i="50"/>
  <c r="M1910" i="50"/>
  <c r="I1293" i="50"/>
  <c r="BQ1277" i="50"/>
  <c r="AP1293" i="50"/>
  <c r="AQ1293" i="50"/>
  <c r="BE1508" i="50"/>
  <c r="BD1508" i="50"/>
  <c r="AO538" i="50"/>
  <c r="AQ538" i="50"/>
  <c r="AR538" i="50"/>
  <c r="I538" i="50"/>
  <c r="AF533" i="50"/>
  <c r="AO533" i="50"/>
  <c r="AN533" i="50"/>
  <c r="AI533" i="50"/>
  <c r="AR533" i="50"/>
  <c r="BJ521" i="50"/>
  <c r="AG533" i="50"/>
  <c r="AW1345" i="50"/>
  <c r="AZ1345" i="50"/>
  <c r="M1345" i="50"/>
  <c r="BN1331" i="50"/>
  <c r="AP398" i="50"/>
  <c r="AQ398" i="50"/>
  <c r="BK386" i="50"/>
  <c r="AR1535" i="50"/>
  <c r="I1535" i="50"/>
  <c r="AS1535" i="50"/>
  <c r="AT1535" i="50"/>
  <c r="I1830" i="50"/>
  <c r="AP1830" i="50"/>
  <c r="AQ1830" i="50"/>
  <c r="BM1817" i="50"/>
  <c r="BE2022" i="50"/>
  <c r="BD2022" i="50"/>
  <c r="BD1022" i="50"/>
  <c r="BE1022" i="50"/>
  <c r="N17" i="61"/>
  <c r="G17" i="61"/>
  <c r="U17" i="61"/>
  <c r="O17" i="61"/>
  <c r="S17" i="61"/>
  <c r="AU17" i="61"/>
  <c r="F17" i="61"/>
  <c r="I17" i="61"/>
  <c r="J17" i="61"/>
  <c r="AV17" i="61"/>
  <c r="AW17" i="61"/>
  <c r="R17" i="61"/>
  <c r="E17" i="61"/>
  <c r="P17" i="61"/>
  <c r="K17" i="61"/>
  <c r="AX17" i="61"/>
  <c r="D17" i="61"/>
  <c r="Q17" i="61"/>
  <c r="L17" i="61"/>
  <c r="T17" i="61"/>
  <c r="H17" i="61"/>
  <c r="M17" i="61"/>
  <c r="AY17" i="61"/>
  <c r="BE1967" i="50"/>
  <c r="BD1967" i="50"/>
  <c r="AV564" i="50"/>
  <c r="AW564" i="50"/>
  <c r="K564" i="50"/>
  <c r="M564" i="50"/>
  <c r="AS564" i="50"/>
  <c r="AT564" i="50"/>
  <c r="AW1294" i="50"/>
  <c r="K1294" i="50"/>
  <c r="AV1294" i="50"/>
  <c r="BR62" i="50"/>
  <c r="R4" i="61"/>
  <c r="AZ79" i="50"/>
  <c r="AZ80" i="50"/>
  <c r="AS1883" i="50"/>
  <c r="AT1883" i="50"/>
  <c r="AV1883" i="50"/>
  <c r="K1883" i="50"/>
  <c r="M1883" i="50"/>
  <c r="AW1883" i="50"/>
  <c r="Z128" i="50"/>
  <c r="AP1347" i="50"/>
  <c r="AQ1347" i="50"/>
  <c r="I1347" i="50"/>
  <c r="BQ1331" i="50"/>
  <c r="BQ1979" i="50"/>
  <c r="I1995" i="50"/>
  <c r="AP1995" i="50"/>
  <c r="AQ1995" i="50"/>
  <c r="AS268" i="50"/>
  <c r="AT268" i="50"/>
  <c r="AV1834" i="50"/>
  <c r="K1834" i="50"/>
  <c r="M1834" i="50"/>
  <c r="AW1834" i="50"/>
  <c r="BD455" i="50"/>
  <c r="BE455" i="50"/>
  <c r="K107" i="50"/>
  <c r="M107" i="50"/>
  <c r="AW107" i="50"/>
  <c r="AV107" i="50"/>
  <c r="AR1587" i="50"/>
  <c r="AG1587" i="50"/>
  <c r="AF1587" i="50"/>
  <c r="AJ1587" i="50"/>
  <c r="AN1587" i="50"/>
  <c r="AO1587" i="50"/>
  <c r="BD1131" i="50"/>
  <c r="BE1131" i="50"/>
  <c r="C549" i="52"/>
  <c r="O501" i="52"/>
  <c r="Q501" i="52"/>
  <c r="K2076" i="50"/>
  <c r="M2076" i="50"/>
  <c r="AV2076" i="50"/>
  <c r="AW2076" i="50"/>
  <c r="AS2076" i="50"/>
  <c r="AT2076" i="50"/>
  <c r="AW1349" i="50"/>
  <c r="AV1349" i="50"/>
  <c r="K1349" i="50"/>
  <c r="K1348" i="50"/>
  <c r="M1348" i="50"/>
  <c r="AV1348" i="50"/>
  <c r="AW1348" i="50"/>
  <c r="BC1833" i="50"/>
  <c r="BC1347" i="50"/>
  <c r="BL1331" i="50"/>
  <c r="BC1346" i="50"/>
  <c r="D626" i="52"/>
  <c r="O578" i="52"/>
  <c r="Q578" i="52"/>
  <c r="I808" i="50"/>
  <c r="AT808" i="50"/>
  <c r="AR808" i="50"/>
  <c r="AO808" i="50"/>
  <c r="AQ808" i="50"/>
  <c r="AS808" i="50"/>
  <c r="AO807" i="50"/>
  <c r="AJ807" i="50"/>
  <c r="AR807" i="50"/>
  <c r="BP791" i="50"/>
  <c r="AN807" i="50"/>
  <c r="AF807" i="50"/>
  <c r="AG807" i="50"/>
  <c r="AP1617" i="50"/>
  <c r="AQ1617" i="50"/>
  <c r="AX1617" i="50"/>
  <c r="BQ1601" i="50"/>
  <c r="I1617" i="50"/>
  <c r="BK1412" i="50"/>
  <c r="AP1424" i="50"/>
  <c r="AQ1424" i="50"/>
  <c r="AZ1832" i="50"/>
  <c r="M1832" i="50"/>
  <c r="BO1817" i="50"/>
  <c r="AW1832" i="50"/>
  <c r="BO1277" i="50"/>
  <c r="AZ1292" i="50"/>
  <c r="M1292" i="50"/>
  <c r="AW1292" i="50"/>
  <c r="BE213" i="50"/>
  <c r="BD213" i="50"/>
  <c r="D6" i="61"/>
  <c r="K6" i="61"/>
  <c r="Q6" i="61"/>
  <c r="U6" i="61"/>
  <c r="E6" i="61"/>
  <c r="O6" i="61"/>
  <c r="G6" i="61"/>
  <c r="S6" i="61"/>
  <c r="AV240" i="50"/>
  <c r="K240" i="50"/>
  <c r="M240" i="50"/>
  <c r="AW240" i="50"/>
  <c r="AS240" i="50"/>
  <c r="AT240" i="50"/>
  <c r="AX1347" i="50"/>
  <c r="BI1331" i="50"/>
  <c r="AJ1530" i="50"/>
  <c r="I1530" i="50"/>
  <c r="AP614" i="50"/>
  <c r="AQ614" i="50"/>
  <c r="BK602" i="50"/>
  <c r="AX614" i="50"/>
  <c r="C566" i="52"/>
  <c r="O518" i="52"/>
  <c r="Q518" i="52"/>
  <c r="BC1211" i="50"/>
  <c r="BE861" i="50"/>
  <c r="BD861" i="50"/>
  <c r="BD401" i="50"/>
  <c r="BE401" i="50"/>
  <c r="AW722" i="50"/>
  <c r="AV722" i="50"/>
  <c r="K722" i="50"/>
  <c r="M722" i="50"/>
  <c r="AS722" i="50"/>
  <c r="AT722" i="50"/>
  <c r="AJ666" i="50"/>
  <c r="AP666" i="50"/>
  <c r="I666" i="50"/>
  <c r="I1989" i="50"/>
  <c r="AJ1989" i="50"/>
  <c r="AW1213" i="50"/>
  <c r="AV1213" i="50"/>
  <c r="K1213" i="50"/>
  <c r="M1213" i="50"/>
  <c r="AR535" i="50"/>
  <c r="AS535" i="50"/>
  <c r="AT535" i="50"/>
  <c r="I535" i="50"/>
  <c r="AO539" i="50"/>
  <c r="AQ539" i="50"/>
  <c r="I539" i="50"/>
  <c r="AR539" i="50"/>
  <c r="BS521" i="50"/>
  <c r="M2023" i="50"/>
  <c r="C650" i="52"/>
  <c r="O650" i="52"/>
  <c r="Q650" i="52"/>
  <c r="O602" i="52"/>
  <c r="Q602" i="52"/>
  <c r="AP695" i="50"/>
  <c r="AQ695" i="50"/>
  <c r="BK683" i="50"/>
  <c r="AJ1343" i="50"/>
  <c r="AX1343" i="50"/>
  <c r="I1343" i="50"/>
  <c r="AG1586" i="50"/>
  <c r="AN1586" i="50"/>
  <c r="AF1586" i="50"/>
  <c r="AI1586" i="50"/>
  <c r="AR1586" i="50"/>
  <c r="BJ1574" i="50"/>
  <c r="AO1586" i="50"/>
  <c r="AP1827" i="50"/>
  <c r="M1754" i="50"/>
  <c r="BD1185" i="50"/>
  <c r="BE1185" i="50"/>
  <c r="BD1968" i="50"/>
  <c r="BE1968" i="50"/>
  <c r="AW560" i="50"/>
  <c r="K560" i="50"/>
  <c r="M560" i="50"/>
  <c r="AV560" i="50"/>
  <c r="AS560" i="50"/>
  <c r="AT560" i="50"/>
  <c r="I195" i="38"/>
  <c r="I206" i="38"/>
  <c r="I192" i="38"/>
  <c r="I216" i="38"/>
  <c r="I220" i="38"/>
  <c r="I211" i="38"/>
  <c r="I196" i="38"/>
  <c r="I202" i="38"/>
  <c r="M182" i="38"/>
  <c r="I210" i="38"/>
  <c r="I217" i="38"/>
  <c r="I190" i="38"/>
  <c r="R73" i="38"/>
  <c r="N73" i="38"/>
  <c r="I200" i="38"/>
  <c r="K79" i="50"/>
  <c r="M79" i="50"/>
  <c r="AV79" i="50"/>
  <c r="AW79" i="50"/>
  <c r="BE1509" i="50"/>
  <c r="BD1509" i="50"/>
  <c r="K210" i="50"/>
  <c r="M210" i="50"/>
  <c r="AW210" i="50"/>
  <c r="AV210" i="50"/>
  <c r="AS210" i="50"/>
  <c r="AT210" i="50"/>
  <c r="BZ1598" i="50"/>
  <c r="BZ1596" i="50"/>
  <c r="AP1536" i="50"/>
  <c r="AQ1536" i="50"/>
  <c r="BQ1520" i="50"/>
  <c r="I1536" i="50"/>
  <c r="AZ268" i="50"/>
  <c r="BR251" i="50"/>
  <c r="AZ269" i="50"/>
  <c r="BD1346" i="50"/>
  <c r="BE1346" i="50"/>
  <c r="AV1347" i="50"/>
  <c r="AW1347" i="50"/>
  <c r="K1347" i="50"/>
  <c r="M1347" i="50"/>
  <c r="AS1347" i="50"/>
  <c r="AT1347" i="50"/>
  <c r="AZ538" i="50"/>
  <c r="BR521" i="50"/>
  <c r="AZ539" i="50"/>
  <c r="AV1293" i="50"/>
  <c r="K1293" i="50"/>
  <c r="M1293" i="50"/>
  <c r="AW1293" i="50"/>
  <c r="AS1293" i="50"/>
  <c r="AT1293" i="50"/>
  <c r="AW1997" i="50"/>
  <c r="AV1997" i="50"/>
  <c r="K1997" i="50"/>
  <c r="AW1537" i="50"/>
  <c r="AV1537" i="50"/>
  <c r="K1537" i="50"/>
  <c r="AV1181" i="50"/>
  <c r="K1181" i="50"/>
  <c r="M1181" i="50"/>
  <c r="AW1181" i="50"/>
  <c r="AS1181" i="50"/>
  <c r="AT1181" i="50"/>
  <c r="AV1370" i="50"/>
  <c r="K1370" i="50"/>
  <c r="M1370" i="50"/>
  <c r="AW1370" i="50"/>
  <c r="AS1370" i="50"/>
  <c r="AT1370" i="50"/>
  <c r="AJ1991" i="50"/>
  <c r="I1991" i="50"/>
  <c r="BL1574" i="50"/>
  <c r="BC1589" i="50"/>
  <c r="BC1590" i="50"/>
  <c r="AA128" i="50"/>
  <c r="G128" i="50"/>
  <c r="AW398" i="50"/>
  <c r="AV398" i="50"/>
  <c r="K398" i="50"/>
  <c r="M398" i="50"/>
  <c r="AS398" i="50"/>
  <c r="AT398" i="50"/>
  <c r="I533" i="50"/>
  <c r="AJ533" i="50"/>
  <c r="AV538" i="50"/>
  <c r="K538" i="50"/>
  <c r="M538" i="50"/>
  <c r="AW538" i="50"/>
  <c r="AZ1994" i="50"/>
  <c r="M1994" i="50"/>
  <c r="BO1979" i="50"/>
  <c r="AW1994" i="50"/>
  <c r="BD1212" i="50"/>
  <c r="BE1212" i="50"/>
  <c r="AC105" i="50"/>
  <c r="AY105" i="50"/>
  <c r="BZ105" i="50"/>
  <c r="BC1994" i="50"/>
  <c r="BC1995" i="50"/>
  <c r="BL1979" i="50"/>
  <c r="I263" i="50"/>
  <c r="AJ263" i="50"/>
  <c r="BD1832" i="50"/>
  <c r="BE1832" i="50"/>
  <c r="BE266" i="50"/>
  <c r="BD266" i="50"/>
  <c r="AP531" i="50"/>
  <c r="C567" i="52"/>
  <c r="O519" i="52"/>
  <c r="Q519" i="52"/>
  <c r="BN1979" i="50"/>
  <c r="AW1993" i="50"/>
  <c r="AZ1993" i="50"/>
  <c r="M1993" i="50"/>
  <c r="BM656" i="50"/>
  <c r="AP669" i="50"/>
  <c r="AQ669" i="50"/>
  <c r="I669" i="50"/>
  <c r="K1833" i="50"/>
  <c r="M1833" i="50"/>
  <c r="AV1833" i="50"/>
  <c r="AW1833" i="50"/>
  <c r="AS1833" i="50"/>
  <c r="AT1833" i="50"/>
  <c r="BZ74" i="50"/>
  <c r="AC74" i="50"/>
  <c r="AY74" i="50"/>
  <c r="M74" i="50"/>
  <c r="R72" i="38"/>
  <c r="N72" i="38"/>
  <c r="AW1640" i="50"/>
  <c r="AV1640" i="50"/>
  <c r="K1640" i="50"/>
  <c r="M1640" i="50"/>
  <c r="AS1640" i="50"/>
  <c r="AT1640" i="50"/>
  <c r="AP1829" i="50"/>
  <c r="AQ1829" i="50"/>
  <c r="BK1817" i="50"/>
  <c r="AW805" i="50"/>
  <c r="BN791" i="50"/>
  <c r="AZ805" i="50"/>
  <c r="M805" i="50"/>
  <c r="BM791" i="50"/>
  <c r="AP804" i="50"/>
  <c r="AQ804" i="50"/>
  <c r="I804" i="50"/>
  <c r="AF129" i="50"/>
  <c r="AO129" i="50"/>
  <c r="AG129" i="50"/>
  <c r="AR129" i="50"/>
  <c r="BL116" i="50"/>
  <c r="H6" i="61"/>
  <c r="AN129" i="50"/>
  <c r="AJ129" i="50"/>
  <c r="K1290" i="50"/>
  <c r="M1290" i="50"/>
  <c r="AW1290" i="50"/>
  <c r="AV1290" i="50"/>
  <c r="AS1290" i="50"/>
  <c r="AT1290" i="50"/>
  <c r="BQ1574" i="50"/>
  <c r="I1590" i="50"/>
  <c r="AP1590" i="50"/>
  <c r="AQ1590" i="50"/>
  <c r="BD1076" i="50"/>
  <c r="BE1076" i="50"/>
  <c r="BD1940" i="50"/>
  <c r="BE1940" i="50"/>
  <c r="BQ251" i="50"/>
  <c r="I267" i="50"/>
  <c r="AP267" i="50"/>
  <c r="AQ267" i="50"/>
  <c r="BQ521" i="50"/>
  <c r="AP537" i="50"/>
  <c r="AQ537" i="50"/>
  <c r="I537" i="50"/>
  <c r="AZ1997" i="50"/>
  <c r="BR1979" i="50"/>
  <c r="AZ1996" i="50"/>
  <c r="AY75" i="50"/>
  <c r="M75" i="50"/>
  <c r="AC75" i="50"/>
  <c r="BZ75" i="50"/>
  <c r="BI251" i="50"/>
  <c r="AX267" i="50"/>
  <c r="AX263" i="50"/>
  <c r="AW809" i="50"/>
  <c r="AV809" i="50"/>
  <c r="K809" i="50"/>
  <c r="K1262" i="50"/>
  <c r="M1262" i="50"/>
  <c r="AW1262" i="50"/>
  <c r="AV1262" i="50"/>
  <c r="AS1262" i="50"/>
  <c r="AT1262" i="50"/>
  <c r="AJ1532" i="50"/>
  <c r="I1532" i="50"/>
  <c r="G75" i="50"/>
  <c r="AA75" i="50"/>
  <c r="K269" i="50"/>
  <c r="M269" i="50"/>
  <c r="AW269" i="50"/>
  <c r="AV269" i="50"/>
  <c r="BE1292" i="50"/>
  <c r="BD1292" i="50"/>
  <c r="AF102" i="50"/>
  <c r="AO102" i="50"/>
  <c r="AN102" i="50"/>
  <c r="AG102" i="50"/>
  <c r="AJ102" i="50"/>
  <c r="AR102" i="50"/>
  <c r="AV539" i="50"/>
  <c r="AW539" i="50"/>
  <c r="K539" i="50"/>
  <c r="M539" i="50"/>
  <c r="AX1995" i="50"/>
  <c r="AX1991" i="50"/>
  <c r="BI1979" i="50"/>
  <c r="I1586" i="50"/>
  <c r="AJ1586" i="50"/>
  <c r="AS539" i="50"/>
  <c r="AT539" i="50"/>
  <c r="BE1211" i="50"/>
  <c r="BD1211" i="50"/>
  <c r="AV614" i="50"/>
  <c r="K614" i="50"/>
  <c r="M614" i="50"/>
  <c r="AW614" i="50"/>
  <c r="AS614" i="50"/>
  <c r="AT614" i="50"/>
  <c r="K808" i="50"/>
  <c r="AW808" i="50"/>
  <c r="AV808" i="50"/>
  <c r="BE1347" i="50"/>
  <c r="BD1347" i="50"/>
  <c r="AP1587" i="50"/>
  <c r="AQ1587" i="50"/>
  <c r="I1587" i="50"/>
  <c r="BM1574" i="50"/>
  <c r="M1294" i="50"/>
  <c r="AV1830" i="50"/>
  <c r="K1830" i="50"/>
  <c r="M1830" i="50"/>
  <c r="AW1830" i="50"/>
  <c r="AS1830" i="50"/>
  <c r="AT1830" i="50"/>
  <c r="AJ668" i="50"/>
  <c r="AX668" i="50"/>
  <c r="I668" i="50"/>
  <c r="AC78" i="50"/>
  <c r="BZ78" i="50"/>
  <c r="AY78" i="50"/>
  <c r="BM1520" i="50"/>
  <c r="AP1533" i="50"/>
  <c r="AQ1533" i="50"/>
  <c r="I1533" i="50"/>
  <c r="BL1520" i="50"/>
  <c r="BC1535" i="50"/>
  <c r="BC1536" i="50"/>
  <c r="K1591" i="50"/>
  <c r="M1591" i="50"/>
  <c r="AV1591" i="50"/>
  <c r="AW1591" i="50"/>
  <c r="BR1574" i="50"/>
  <c r="AZ1592" i="50"/>
  <c r="AZ1591" i="50"/>
  <c r="AW1074" i="50"/>
  <c r="K1074" i="50"/>
  <c r="M1074" i="50"/>
  <c r="AV1074" i="50"/>
  <c r="AS1074" i="50"/>
  <c r="AT1074" i="50"/>
  <c r="K830" i="50"/>
  <c r="M830" i="50"/>
  <c r="AV830" i="50"/>
  <c r="AW830" i="50"/>
  <c r="AS830" i="50"/>
  <c r="AT830" i="50"/>
  <c r="M106" i="50"/>
  <c r="BR1520" i="50"/>
  <c r="AZ1537" i="50"/>
  <c r="AZ1538" i="50"/>
  <c r="C551" i="52"/>
  <c r="O503" i="52"/>
  <c r="Q503" i="52"/>
  <c r="AP534" i="50"/>
  <c r="AQ534" i="50"/>
  <c r="I534" i="50"/>
  <c r="BM521" i="50"/>
  <c r="BL656" i="50"/>
  <c r="BC672" i="50"/>
  <c r="BC671" i="50"/>
  <c r="AZ674" i="50"/>
  <c r="AZ673" i="50"/>
  <c r="BR656" i="50"/>
  <c r="AC101" i="50"/>
  <c r="BZ101" i="50"/>
  <c r="AY101" i="50"/>
  <c r="M101" i="50"/>
  <c r="R71" i="38"/>
  <c r="N71" i="38"/>
  <c r="AW1209" i="50"/>
  <c r="AV1209" i="50"/>
  <c r="K1209" i="50"/>
  <c r="M1209" i="50"/>
  <c r="AS1209" i="50"/>
  <c r="AT1209" i="50"/>
  <c r="K1538" i="50"/>
  <c r="M1538" i="50"/>
  <c r="AV1538" i="50"/>
  <c r="AW1538" i="50"/>
  <c r="AS1538" i="50"/>
  <c r="AT1538" i="50"/>
  <c r="AS126" i="50"/>
  <c r="AT126" i="50"/>
  <c r="AG126" i="50"/>
  <c r="AF126" i="50"/>
  <c r="AH126" i="50"/>
  <c r="AP126" i="50"/>
  <c r="BZ129" i="50"/>
  <c r="BE1941" i="50"/>
  <c r="BD1941" i="50"/>
  <c r="K264" i="50"/>
  <c r="M264" i="50"/>
  <c r="AV264" i="50"/>
  <c r="AW264" i="50"/>
  <c r="AS264" i="50"/>
  <c r="AT264" i="50"/>
  <c r="BO521" i="50"/>
  <c r="AZ536" i="50"/>
  <c r="M536" i="50"/>
  <c r="AW536" i="50"/>
  <c r="AV674" i="50"/>
  <c r="AW674" i="50"/>
  <c r="K674" i="50"/>
  <c r="AZ671" i="50"/>
  <c r="M671" i="50"/>
  <c r="AW671" i="50"/>
  <c r="BO656" i="50"/>
  <c r="AH129" i="50"/>
  <c r="AP129" i="50"/>
  <c r="AQ129" i="50"/>
  <c r="AS809" i="50"/>
  <c r="AT809" i="50"/>
  <c r="AC128" i="50"/>
  <c r="BI1574" i="50"/>
  <c r="AX1590" i="50"/>
  <c r="AX1586" i="50"/>
  <c r="BI656" i="50"/>
  <c r="AX672" i="50"/>
  <c r="AX1536" i="50"/>
  <c r="BI1520" i="50"/>
  <c r="AX1532" i="50"/>
  <c r="K1617" i="50"/>
  <c r="M1617" i="50"/>
  <c r="AV1617" i="50"/>
  <c r="AW1617" i="50"/>
  <c r="AS1617" i="50"/>
  <c r="AT1617" i="50"/>
  <c r="BD267" i="50"/>
  <c r="BE267" i="50"/>
  <c r="BL521" i="50"/>
  <c r="BC536" i="50"/>
  <c r="BC537" i="50"/>
  <c r="BI521" i="50"/>
  <c r="AX537" i="50"/>
  <c r="AX533" i="50"/>
  <c r="AW938" i="50"/>
  <c r="AV938" i="50"/>
  <c r="K938" i="50"/>
  <c r="M938" i="50"/>
  <c r="AS938" i="50"/>
  <c r="AT938" i="50"/>
  <c r="BD1077" i="50"/>
  <c r="BE1077" i="50"/>
  <c r="BK1277" i="50"/>
  <c r="AP1289" i="50"/>
  <c r="AQ1289" i="50"/>
  <c r="AV1996" i="50"/>
  <c r="K1996" i="50"/>
  <c r="M1996" i="50"/>
  <c r="AW1996" i="50"/>
  <c r="AA101" i="50"/>
  <c r="G101" i="50"/>
  <c r="AX807" i="50"/>
  <c r="AX803" i="50"/>
  <c r="BI791" i="50"/>
  <c r="AV1344" i="50"/>
  <c r="K1344" i="50"/>
  <c r="M1344" i="50"/>
  <c r="AW1344" i="50"/>
  <c r="AS1344" i="50"/>
  <c r="AT1344" i="50"/>
  <c r="AW1592" i="50"/>
  <c r="K1592" i="50"/>
  <c r="M1592" i="50"/>
  <c r="AV1592" i="50"/>
  <c r="K695" i="50"/>
  <c r="M695" i="50"/>
  <c r="AV695" i="50"/>
  <c r="AW695" i="50"/>
  <c r="AS695" i="50"/>
  <c r="AT695" i="50"/>
  <c r="AW535" i="50"/>
  <c r="BN521" i="50"/>
  <c r="AZ535" i="50"/>
  <c r="M535" i="50"/>
  <c r="K1536" i="50"/>
  <c r="M1536" i="50"/>
  <c r="AV1536" i="50"/>
  <c r="AW1536" i="50"/>
  <c r="AS1536" i="50"/>
  <c r="AT1536" i="50"/>
  <c r="AP1343" i="50"/>
  <c r="AQ1343" i="50"/>
  <c r="BK1331" i="50"/>
  <c r="C614" i="52"/>
  <c r="O566" i="52"/>
  <c r="Q566" i="52"/>
  <c r="AW1424" i="50"/>
  <c r="AV1424" i="50"/>
  <c r="K1424" i="50"/>
  <c r="M1424" i="50"/>
  <c r="AS1424" i="50"/>
  <c r="AT1424" i="50"/>
  <c r="I807" i="50"/>
  <c r="BQ791" i="50"/>
  <c r="AP807" i="50"/>
  <c r="AQ807" i="50"/>
  <c r="AZ808" i="50"/>
  <c r="BR791" i="50"/>
  <c r="AZ809" i="50"/>
  <c r="D674" i="52"/>
  <c r="O674" i="52"/>
  <c r="Q674" i="52"/>
  <c r="O626" i="52"/>
  <c r="Q626" i="52"/>
  <c r="BD1833" i="50"/>
  <c r="BE1833" i="50"/>
  <c r="M1349" i="50"/>
  <c r="C597" i="52"/>
  <c r="O549" i="52"/>
  <c r="Q549" i="52"/>
  <c r="AV1995" i="50"/>
  <c r="K1995" i="50"/>
  <c r="M1995" i="50"/>
  <c r="AW1995" i="50"/>
  <c r="AS1995" i="50"/>
  <c r="AT1995" i="50"/>
  <c r="AZ1535" i="50"/>
  <c r="M1535" i="50"/>
  <c r="AW1535" i="50"/>
  <c r="BO1520" i="50"/>
  <c r="AS538" i="50"/>
  <c r="AT538" i="50"/>
  <c r="AP1989" i="50"/>
  <c r="BQ656" i="50"/>
  <c r="I672" i="50"/>
  <c r="AP672" i="50"/>
  <c r="AQ672" i="50"/>
  <c r="AA102" i="50"/>
  <c r="G102" i="50"/>
  <c r="I1992" i="50"/>
  <c r="BM1979" i="50"/>
  <c r="AP1992" i="50"/>
  <c r="AQ1992" i="50"/>
  <c r="M80" i="50"/>
  <c r="AW806" i="50"/>
  <c r="BO791" i="50"/>
  <c r="AZ806" i="50"/>
  <c r="M806" i="50"/>
  <c r="I803" i="50"/>
  <c r="AJ803" i="50"/>
  <c r="BZ140" i="50"/>
  <c r="BZ138" i="50"/>
  <c r="AS1537" i="50"/>
  <c r="AT1537" i="50"/>
  <c r="C467" i="50"/>
  <c r="BA18" i="61"/>
  <c r="M18" i="61"/>
  <c r="Y134" i="50"/>
  <c r="Y132" i="50"/>
  <c r="Y133" i="50"/>
  <c r="AW673" i="50"/>
  <c r="AV673" i="50"/>
  <c r="K673" i="50"/>
  <c r="M673" i="50"/>
  <c r="AX1829" i="50"/>
  <c r="BL791" i="50"/>
  <c r="BC807" i="50"/>
  <c r="BC806" i="50"/>
  <c r="K2018" i="50"/>
  <c r="M2018" i="50"/>
  <c r="AV2018" i="50"/>
  <c r="AW2018" i="50"/>
  <c r="AS2018" i="50"/>
  <c r="AT2018" i="50"/>
  <c r="M268" i="50"/>
  <c r="M1295" i="50"/>
  <c r="AS1996" i="50"/>
  <c r="AT1996" i="50"/>
  <c r="G74" i="50"/>
  <c r="AA74" i="50"/>
  <c r="AP1530" i="50"/>
  <c r="BZ128" i="50"/>
  <c r="BE1293" i="50"/>
  <c r="BD1293" i="50"/>
  <c r="AW266" i="50"/>
  <c r="AZ266" i="50"/>
  <c r="M266" i="50"/>
  <c r="BO251" i="50"/>
  <c r="AW129" i="50"/>
  <c r="AV129" i="50"/>
  <c r="AS129" i="50"/>
  <c r="AT129" i="50"/>
  <c r="AY134" i="50"/>
  <c r="BZ134" i="50"/>
  <c r="AC134" i="50"/>
  <c r="AW1992" i="50"/>
  <c r="K1992" i="50"/>
  <c r="M1992" i="50"/>
  <c r="AV1992" i="50"/>
  <c r="AS1992" i="50"/>
  <c r="AT1992" i="50"/>
  <c r="AH102" i="50"/>
  <c r="AP102" i="50"/>
  <c r="AQ102" i="50"/>
  <c r="AV102" i="50"/>
  <c r="AW1289" i="50"/>
  <c r="K1289" i="50"/>
  <c r="M1289" i="50"/>
  <c r="AV1289" i="50"/>
  <c r="AS1289" i="50"/>
  <c r="AT1289" i="50"/>
  <c r="BE536" i="50"/>
  <c r="BD536" i="50"/>
  <c r="AI126" i="50"/>
  <c r="BD671" i="50"/>
  <c r="BE671" i="50"/>
  <c r="I102" i="50"/>
  <c r="BM89" i="50"/>
  <c r="I5" i="61"/>
  <c r="K537" i="50"/>
  <c r="M537" i="50"/>
  <c r="AV537" i="50"/>
  <c r="AW537" i="50"/>
  <c r="AS537" i="50"/>
  <c r="AT537" i="50"/>
  <c r="C615" i="52"/>
  <c r="O567" i="52"/>
  <c r="Q567" i="52"/>
  <c r="BD1589" i="50"/>
  <c r="BE1589" i="50"/>
  <c r="M1537" i="50"/>
  <c r="AC133" i="50"/>
  <c r="AY133" i="50"/>
  <c r="BZ133" i="50"/>
  <c r="AV672" i="50"/>
  <c r="K672" i="50"/>
  <c r="M672" i="50"/>
  <c r="AW672" i="50"/>
  <c r="AS672" i="50"/>
  <c r="AT672" i="50"/>
  <c r="AV1343" i="50"/>
  <c r="AW1343" i="50"/>
  <c r="K1343" i="50"/>
  <c r="M1343" i="50"/>
  <c r="AS1343" i="50"/>
  <c r="AT1343" i="50"/>
  <c r="AN128" i="50"/>
  <c r="AG128" i="50"/>
  <c r="AO128" i="50"/>
  <c r="AF128" i="50"/>
  <c r="AR128" i="50"/>
  <c r="BD672" i="50"/>
  <c r="BE672" i="50"/>
  <c r="K534" i="50"/>
  <c r="M534" i="50"/>
  <c r="AV534" i="50"/>
  <c r="AW534" i="50"/>
  <c r="AS534" i="50"/>
  <c r="AT534" i="50"/>
  <c r="BK656" i="50"/>
  <c r="AP668" i="50"/>
  <c r="AQ668" i="50"/>
  <c r="AV1587" i="50"/>
  <c r="AW1587" i="50"/>
  <c r="K1587" i="50"/>
  <c r="M1587" i="50"/>
  <c r="AS1587" i="50"/>
  <c r="AT1587" i="50"/>
  <c r="BK1574" i="50"/>
  <c r="AP1586" i="50"/>
  <c r="AQ1586" i="50"/>
  <c r="AP1532" i="50"/>
  <c r="AQ1532" i="50"/>
  <c r="BK1520" i="50"/>
  <c r="AF75" i="50"/>
  <c r="AG75" i="50"/>
  <c r="AO75" i="50"/>
  <c r="AR75" i="50"/>
  <c r="AN75" i="50"/>
  <c r="AJ75" i="50"/>
  <c r="AV1590" i="50"/>
  <c r="K1590" i="50"/>
  <c r="M1590" i="50"/>
  <c r="AW1590" i="50"/>
  <c r="AS1590" i="50"/>
  <c r="AT1590" i="50"/>
  <c r="BM116" i="50"/>
  <c r="I6" i="61"/>
  <c r="I129" i="50"/>
  <c r="K804" i="50"/>
  <c r="M804" i="50"/>
  <c r="AV804" i="50"/>
  <c r="AW804" i="50"/>
  <c r="AS804" i="50"/>
  <c r="AT804" i="50"/>
  <c r="BD1995" i="50"/>
  <c r="BE1995" i="50"/>
  <c r="BE806" i="50"/>
  <c r="BD806" i="50"/>
  <c r="BD807" i="50"/>
  <c r="BE807" i="50"/>
  <c r="AY132" i="50"/>
  <c r="AC132" i="50"/>
  <c r="BZ132" i="50"/>
  <c r="C494" i="50"/>
  <c r="BA19" i="61"/>
  <c r="I19" i="61"/>
  <c r="BA20" i="61"/>
  <c r="S20" i="61"/>
  <c r="AP803" i="50"/>
  <c r="AQ803" i="50"/>
  <c r="BK791" i="50"/>
  <c r="C645" i="52"/>
  <c r="O645" i="52"/>
  <c r="Q645" i="52"/>
  <c r="O597" i="52"/>
  <c r="Q597" i="52"/>
  <c r="M674" i="50"/>
  <c r="Y76" i="50"/>
  <c r="Z133" i="50"/>
  <c r="G133" i="50"/>
  <c r="Z134" i="50"/>
  <c r="G134" i="50"/>
  <c r="BD1536" i="50"/>
  <c r="BE1536" i="50"/>
  <c r="AW1533" i="50"/>
  <c r="AV1533" i="50"/>
  <c r="K1533" i="50"/>
  <c r="M1533" i="50"/>
  <c r="AS1533" i="50"/>
  <c r="AT1533" i="50"/>
  <c r="M808" i="50"/>
  <c r="BC105" i="50"/>
  <c r="BL89" i="50"/>
  <c r="H5" i="61"/>
  <c r="BC104" i="50"/>
  <c r="R98" i="50"/>
  <c r="BW89" i="50"/>
  <c r="AX5" i="61"/>
  <c r="AH75" i="50"/>
  <c r="AP75" i="50"/>
  <c r="AQ75" i="50"/>
  <c r="M809" i="50"/>
  <c r="K267" i="50"/>
  <c r="M267" i="50"/>
  <c r="AV267" i="50"/>
  <c r="AW267" i="50"/>
  <c r="AS267" i="50"/>
  <c r="AT267" i="50"/>
  <c r="K669" i="50"/>
  <c r="M669" i="50"/>
  <c r="AV669" i="50"/>
  <c r="AW669" i="50"/>
  <c r="AS669" i="50"/>
  <c r="AT669" i="50"/>
  <c r="BK251" i="50"/>
  <c r="AP263" i="50"/>
  <c r="AQ263" i="50"/>
  <c r="BE1994" i="50"/>
  <c r="BD1994" i="50"/>
  <c r="AO105" i="50"/>
  <c r="AJ105" i="50"/>
  <c r="AG105" i="50"/>
  <c r="AN105" i="50"/>
  <c r="AR105" i="50"/>
  <c r="BP89" i="50"/>
  <c r="L5" i="61"/>
  <c r="AF105" i="50"/>
  <c r="AH128" i="50"/>
  <c r="AP128" i="50"/>
  <c r="AQ128" i="50"/>
  <c r="AV807" i="50"/>
  <c r="K807" i="50"/>
  <c r="M807" i="50"/>
  <c r="AW807" i="50"/>
  <c r="AS807" i="50"/>
  <c r="AT807" i="50"/>
  <c r="C662" i="52"/>
  <c r="O662" i="52"/>
  <c r="Q662" i="52"/>
  <c r="O614" i="52"/>
  <c r="Q614" i="52"/>
  <c r="BE537" i="50"/>
  <c r="BD537" i="50"/>
  <c r="AG101" i="50"/>
  <c r="AO101" i="50"/>
  <c r="AN101" i="50"/>
  <c r="AF101" i="50"/>
  <c r="AH101" i="50"/>
  <c r="AR101" i="50"/>
  <c r="BJ89" i="50"/>
  <c r="J5" i="61"/>
  <c r="O551" i="52"/>
  <c r="Q551" i="52"/>
  <c r="C599" i="52"/>
  <c r="BE1535" i="50"/>
  <c r="BD1535" i="50"/>
  <c r="AN78" i="50"/>
  <c r="AF78" i="50"/>
  <c r="AJ78" i="50"/>
  <c r="AG78" i="50"/>
  <c r="AO78" i="50"/>
  <c r="AR78" i="50"/>
  <c r="BP62" i="50"/>
  <c r="L4" i="61"/>
  <c r="K1829" i="50"/>
  <c r="M1829" i="50"/>
  <c r="AV1829" i="50"/>
  <c r="AW1829" i="50"/>
  <c r="AS1829" i="50"/>
  <c r="AT1829" i="50"/>
  <c r="AN74" i="50"/>
  <c r="AO74" i="50"/>
  <c r="AF74" i="50"/>
  <c r="AH74" i="50"/>
  <c r="AR74" i="50"/>
  <c r="BJ62" i="50"/>
  <c r="J4" i="61"/>
  <c r="AG74" i="50"/>
  <c r="AP533" i="50"/>
  <c r="AQ533" i="50"/>
  <c r="BK521" i="50"/>
  <c r="BE1590" i="50"/>
  <c r="BD1590" i="50"/>
  <c r="BK1979" i="50"/>
  <c r="AP1991" i="50"/>
  <c r="AQ1991" i="50"/>
  <c r="M1997" i="50"/>
  <c r="AW128" i="50"/>
  <c r="AS128" i="50"/>
  <c r="AT128" i="50"/>
  <c r="AV128" i="50"/>
  <c r="AP74" i="50"/>
  <c r="AQ74" i="50"/>
  <c r="AI74" i="50"/>
  <c r="AP101" i="50"/>
  <c r="AQ101" i="50"/>
  <c r="AI101" i="50"/>
  <c r="AW75" i="50"/>
  <c r="AS75" i="50"/>
  <c r="AT75" i="50"/>
  <c r="AV75" i="50"/>
  <c r="AW1991" i="50"/>
  <c r="AV1991" i="50"/>
  <c r="K1991" i="50"/>
  <c r="M1991" i="50"/>
  <c r="AS1991" i="50"/>
  <c r="AT1991" i="50"/>
  <c r="AW1532" i="50"/>
  <c r="AV1532" i="50"/>
  <c r="K1532" i="50"/>
  <c r="M1532" i="50"/>
  <c r="AS1532" i="50"/>
  <c r="AT1532" i="50"/>
  <c r="BJ116" i="50"/>
  <c r="J6" i="61"/>
  <c r="AI128" i="50"/>
  <c r="AO134" i="50"/>
  <c r="AQ134" i="50"/>
  <c r="AS134" i="50"/>
  <c r="AT134" i="50"/>
  <c r="I134" i="50"/>
  <c r="AR134" i="50"/>
  <c r="BS116" i="50"/>
  <c r="T6" i="61"/>
  <c r="AW533" i="50"/>
  <c r="K533" i="50"/>
  <c r="M533" i="50"/>
  <c r="AV533" i="50"/>
  <c r="AS533" i="50"/>
  <c r="AT533" i="50"/>
  <c r="AS102" i="50"/>
  <c r="AT102" i="50"/>
  <c r="Y131" i="50"/>
  <c r="Y103" i="50"/>
  <c r="Z130" i="50"/>
  <c r="G130" i="50"/>
  <c r="Y130" i="50"/>
  <c r="BM62" i="50"/>
  <c r="I4" i="61"/>
  <c r="I75" i="50"/>
  <c r="AV668" i="50"/>
  <c r="K668" i="50"/>
  <c r="M668" i="50"/>
  <c r="AW668" i="50"/>
  <c r="AS668" i="50"/>
  <c r="AT668" i="50"/>
  <c r="O615" i="52"/>
  <c r="Q615" i="52"/>
  <c r="C663" i="52"/>
  <c r="O663" i="52"/>
  <c r="Q663" i="52"/>
  <c r="AW102" i="50"/>
  <c r="BQ62" i="50"/>
  <c r="M4" i="61"/>
  <c r="I78" i="50"/>
  <c r="AX78" i="50"/>
  <c r="AP78" i="50"/>
  <c r="AQ78" i="50"/>
  <c r="BZ76" i="50"/>
  <c r="AY76" i="50"/>
  <c r="AC76" i="50"/>
  <c r="C647" i="52"/>
  <c r="O647" i="52"/>
  <c r="Q647" i="52"/>
  <c r="O599" i="52"/>
  <c r="Q599" i="52"/>
  <c r="Y104" i="50"/>
  <c r="BQ89" i="50"/>
  <c r="M5" i="61"/>
  <c r="I105" i="50"/>
  <c r="AX105" i="50"/>
  <c r="AP105" i="50"/>
  <c r="AQ105" i="50"/>
  <c r="AV263" i="50"/>
  <c r="K263" i="50"/>
  <c r="M263" i="50"/>
  <c r="AW263" i="50"/>
  <c r="AS263" i="50"/>
  <c r="AT263" i="50"/>
  <c r="BE105" i="50"/>
  <c r="BD105" i="50"/>
  <c r="R99" i="50"/>
  <c r="BX89" i="50"/>
  <c r="AY5" i="61"/>
  <c r="Z103" i="50"/>
  <c r="G103" i="50"/>
  <c r="Z76" i="50"/>
  <c r="G76" i="50"/>
  <c r="AV803" i="50"/>
  <c r="K803" i="50"/>
  <c r="M803" i="50"/>
  <c r="AW803" i="50"/>
  <c r="AS803" i="50"/>
  <c r="AT803" i="50"/>
  <c r="AR132" i="50"/>
  <c r="BP116" i="50"/>
  <c r="L6" i="61"/>
  <c r="AO132" i="50"/>
  <c r="AN132" i="50"/>
  <c r="AF132" i="50"/>
  <c r="AJ132" i="50"/>
  <c r="AG132" i="50"/>
  <c r="AW1586" i="50"/>
  <c r="AV1586" i="50"/>
  <c r="K1586" i="50"/>
  <c r="M1586" i="50"/>
  <c r="AS1586" i="50"/>
  <c r="AT1586" i="50"/>
  <c r="O20" i="61"/>
  <c r="L19" i="61"/>
  <c r="AX19" i="61"/>
  <c r="C521" i="50"/>
  <c r="BC78" i="50"/>
  <c r="BL62" i="50"/>
  <c r="H4" i="61"/>
  <c r="BC77" i="50"/>
  <c r="R71" i="50"/>
  <c r="BW62" i="50"/>
  <c r="AX4" i="61"/>
  <c r="AO133" i="50"/>
  <c r="AQ133" i="50"/>
  <c r="I133" i="50"/>
  <c r="AS133" i="50"/>
  <c r="AT133" i="50"/>
  <c r="AR133" i="50"/>
  <c r="BZ104" i="50"/>
  <c r="AC104" i="50"/>
  <c r="AY104" i="50"/>
  <c r="AZ133" i="50"/>
  <c r="M133" i="50"/>
  <c r="BR116" i="50"/>
  <c r="R6" i="61"/>
  <c r="AZ134" i="50"/>
  <c r="M134" i="50"/>
  <c r="C548" i="50"/>
  <c r="K78" i="50"/>
  <c r="M78" i="50"/>
  <c r="AV78" i="50"/>
  <c r="AW78" i="50"/>
  <c r="AS78" i="50"/>
  <c r="AT78" i="50"/>
  <c r="AW74" i="50"/>
  <c r="AS74" i="50"/>
  <c r="AT74" i="50"/>
  <c r="AV74" i="50"/>
  <c r="K105" i="50"/>
  <c r="M105" i="50"/>
  <c r="AV105" i="50"/>
  <c r="AW105" i="50"/>
  <c r="AS105" i="50"/>
  <c r="AT105" i="50"/>
  <c r="AC130" i="50"/>
  <c r="BZ130" i="50"/>
  <c r="AY130" i="50"/>
  <c r="BE78" i="50"/>
  <c r="BD78" i="50"/>
  <c r="R72" i="50"/>
  <c r="BX62" i="50"/>
  <c r="AY4" i="61"/>
  <c r="I76" i="50"/>
  <c r="AR76" i="50"/>
  <c r="AS76" i="50"/>
  <c r="AT76" i="50"/>
  <c r="Y77" i="50"/>
  <c r="BA21" i="61"/>
  <c r="U21" i="61"/>
  <c r="AY103" i="50"/>
  <c r="AC103" i="50"/>
  <c r="BZ103" i="50"/>
  <c r="AV101" i="50"/>
  <c r="AS101" i="50"/>
  <c r="AT101" i="50"/>
  <c r="AW101" i="50"/>
  <c r="AY131" i="50"/>
  <c r="BZ131" i="50"/>
  <c r="AC131" i="50"/>
  <c r="AW133" i="50"/>
  <c r="AV133" i="50"/>
  <c r="BA22" i="61"/>
  <c r="E22" i="61"/>
  <c r="BQ116" i="50"/>
  <c r="M6" i="61"/>
  <c r="AP132" i="50"/>
  <c r="AQ132" i="50"/>
  <c r="AX132" i="50"/>
  <c r="I132" i="50"/>
  <c r="AV134" i="50"/>
  <c r="AW134" i="50"/>
  <c r="AZ76" i="50"/>
  <c r="M76" i="50"/>
  <c r="AW76" i="50"/>
  <c r="BN62" i="50"/>
  <c r="N4" i="61"/>
  <c r="BC76" i="50"/>
  <c r="N62" i="50"/>
  <c r="BT62" i="50"/>
  <c r="AU4" i="61"/>
  <c r="BC74" i="50"/>
  <c r="R65" i="50"/>
  <c r="BV62" i="50"/>
  <c r="AW4" i="61"/>
  <c r="BC75" i="50"/>
  <c r="N63" i="50"/>
  <c r="BU62" i="50"/>
  <c r="AV4" i="61"/>
  <c r="AR104" i="50"/>
  <c r="AS104" i="50"/>
  <c r="AT104" i="50"/>
  <c r="I104" i="50"/>
  <c r="AS103" i="50"/>
  <c r="AT103" i="50"/>
  <c r="I103" i="50"/>
  <c r="AR103" i="50"/>
  <c r="BZ77" i="50"/>
  <c r="AY77" i="50"/>
  <c r="AC77" i="50"/>
  <c r="I131" i="50"/>
  <c r="AR131" i="50"/>
  <c r="AS131" i="50"/>
  <c r="AT131" i="50"/>
  <c r="AW132" i="50"/>
  <c r="AV132" i="50"/>
  <c r="K132" i="50"/>
  <c r="M132" i="50"/>
  <c r="AS132" i="50"/>
  <c r="AT132" i="50"/>
  <c r="C575" i="50"/>
  <c r="D22" i="61"/>
  <c r="I130" i="50"/>
  <c r="AS130" i="50"/>
  <c r="AT130" i="50"/>
  <c r="AR130" i="50"/>
  <c r="AW103" i="50"/>
  <c r="AZ103" i="50"/>
  <c r="M103" i="50"/>
  <c r="BN89" i="50"/>
  <c r="N5" i="61"/>
  <c r="BC103" i="50"/>
  <c r="N89" i="50"/>
  <c r="BT89" i="50"/>
  <c r="AU5" i="61"/>
  <c r="BC102" i="50"/>
  <c r="N90" i="50"/>
  <c r="BU89" i="50"/>
  <c r="AV5" i="61"/>
  <c r="BC101" i="50"/>
  <c r="R92" i="50"/>
  <c r="BV89" i="50"/>
  <c r="AW5" i="61"/>
  <c r="AW130" i="50"/>
  <c r="AZ130" i="50"/>
  <c r="M130" i="50"/>
  <c r="BN116" i="50"/>
  <c r="N6" i="61"/>
  <c r="AW131" i="50"/>
  <c r="AZ131" i="50"/>
  <c r="M131" i="50"/>
  <c r="BO116" i="50"/>
  <c r="P6" i="61"/>
  <c r="AR77" i="50"/>
  <c r="AS77" i="50"/>
  <c r="AT77" i="50"/>
  <c r="I77" i="50"/>
  <c r="C602" i="50"/>
  <c r="C629" i="50"/>
  <c r="C656" i="50"/>
  <c r="C683" i="50"/>
  <c r="C710" i="50"/>
  <c r="C737" i="50"/>
  <c r="C764" i="50"/>
  <c r="C791" i="50"/>
  <c r="C818" i="50"/>
  <c r="C845" i="50"/>
  <c r="C872" i="50"/>
  <c r="C899" i="50"/>
  <c r="C926" i="50"/>
  <c r="C953" i="50"/>
  <c r="C980" i="50"/>
  <c r="C1007" i="50"/>
  <c r="C1034" i="50"/>
  <c r="C1061" i="50"/>
  <c r="C1088" i="50"/>
  <c r="C1115" i="50"/>
  <c r="C1142" i="50"/>
  <c r="C1169" i="50"/>
  <c r="C1196" i="50"/>
  <c r="C1223" i="50"/>
  <c r="C1250" i="50"/>
  <c r="C1277" i="50"/>
  <c r="C1304" i="50"/>
  <c r="C1331" i="50"/>
  <c r="C1358" i="50"/>
  <c r="C1385" i="50"/>
  <c r="C1412" i="50"/>
  <c r="C1439" i="50"/>
  <c r="C1466" i="50"/>
  <c r="C1493" i="50"/>
  <c r="C1520" i="50"/>
  <c r="C1547" i="50"/>
  <c r="C1574" i="50"/>
  <c r="C1601" i="50"/>
  <c r="C1628" i="50"/>
  <c r="C1655" i="50"/>
  <c r="C1682" i="50"/>
  <c r="C1709" i="50"/>
  <c r="C1736" i="50"/>
  <c r="C1763" i="50"/>
  <c r="C1790" i="50"/>
  <c r="C1817" i="50"/>
  <c r="C1844" i="50"/>
  <c r="C1871" i="50"/>
  <c r="C1898" i="50"/>
  <c r="C1925" i="50"/>
  <c r="C1952" i="50"/>
  <c r="C1979" i="50"/>
  <c r="C2006" i="50"/>
  <c r="C2033" i="50"/>
  <c r="C2060" i="50"/>
  <c r="BA27" i="61"/>
  <c r="BA51" i="61"/>
  <c r="BA40" i="61"/>
  <c r="BA37" i="61"/>
  <c r="T37" i="61"/>
  <c r="BA31" i="61"/>
  <c r="P31" i="61"/>
  <c r="BA65" i="61"/>
  <c r="R65" i="61"/>
  <c r="BA55" i="61"/>
  <c r="BA24" i="61"/>
  <c r="AW24" i="61"/>
  <c r="BA56" i="61"/>
  <c r="BA39" i="61"/>
  <c r="AZ104" i="50"/>
  <c r="M104" i="50"/>
  <c r="AW104" i="50"/>
  <c r="BO89" i="50"/>
  <c r="P5" i="61"/>
  <c r="R31" i="61"/>
  <c r="E31" i="61"/>
  <c r="AY31" i="61"/>
  <c r="T31" i="61"/>
  <c r="M31" i="61"/>
  <c r="AX31" i="61"/>
  <c r="AX24" i="61"/>
  <c r="H24" i="61"/>
  <c r="J24" i="61"/>
  <c r="P37" i="61"/>
  <c r="AW37" i="61"/>
  <c r="AY37" i="61"/>
  <c r="N37" i="61"/>
  <c r="E37" i="61"/>
  <c r="AV37" i="61"/>
  <c r="I37" i="61"/>
  <c r="S37" i="61"/>
  <c r="L37" i="61"/>
  <c r="K37" i="61"/>
  <c r="AX37" i="61"/>
  <c r="BA60" i="61"/>
  <c r="BA52" i="61"/>
  <c r="BA63" i="61"/>
  <c r="BA33" i="61"/>
  <c r="BA73" i="61"/>
  <c r="F73" i="61"/>
  <c r="BA34" i="61"/>
  <c r="D34" i="61"/>
  <c r="BA71" i="61"/>
  <c r="D71" i="61"/>
  <c r="BA59" i="61"/>
  <c r="BA43" i="61"/>
  <c r="BA28" i="61"/>
  <c r="BA49" i="61"/>
  <c r="P49" i="61"/>
  <c r="BA68" i="61"/>
  <c r="BA35" i="61"/>
  <c r="E35" i="61"/>
  <c r="BA23" i="61"/>
  <c r="BA78" i="61"/>
  <c r="BA54" i="61"/>
  <c r="E54" i="61"/>
  <c r="BA58" i="61"/>
  <c r="P58" i="61"/>
  <c r="J58" i="61"/>
  <c r="BA62" i="61"/>
  <c r="D62" i="61"/>
  <c r="BA76" i="61"/>
  <c r="AX76" i="61"/>
  <c r="BA75" i="61"/>
  <c r="S75" i="61"/>
  <c r="BA44" i="61"/>
  <c r="P44" i="61"/>
  <c r="BA74" i="61"/>
  <c r="BA30" i="61"/>
  <c r="AV30" i="61"/>
  <c r="BA66" i="61"/>
  <c r="M66" i="61"/>
  <c r="BA70" i="61"/>
  <c r="BA26" i="61"/>
  <c r="BA32" i="61"/>
  <c r="E32" i="61"/>
  <c r="BA29" i="61"/>
  <c r="AX29" i="61"/>
  <c r="BA36" i="61"/>
  <c r="BA67" i="61"/>
  <c r="P67" i="61"/>
  <c r="O67" i="61"/>
  <c r="BA42" i="61"/>
  <c r="D42" i="61"/>
  <c r="BA47" i="61"/>
  <c r="BA53" i="61"/>
  <c r="P53" i="61"/>
  <c r="BA38" i="61"/>
  <c r="S38" i="61"/>
  <c r="BA69" i="61"/>
  <c r="BA64" i="61"/>
  <c r="R64" i="61"/>
  <c r="BA72" i="61"/>
  <c r="J72" i="61"/>
  <c r="BA61" i="61"/>
  <c r="BA48" i="61"/>
  <c r="BA57" i="61"/>
  <c r="AU57" i="61"/>
  <c r="BA46" i="61"/>
  <c r="AU46" i="61"/>
  <c r="BA25" i="61"/>
  <c r="E25" i="61"/>
  <c r="BA45" i="61"/>
  <c r="BA50" i="61"/>
  <c r="AY50" i="61"/>
  <c r="BA77" i="61"/>
  <c r="D77" i="61"/>
  <c r="BA41" i="61"/>
  <c r="U41" i="61"/>
  <c r="F55" i="61"/>
  <c r="AW55" i="61"/>
  <c r="S55" i="61"/>
  <c r="AV55" i="61"/>
  <c r="P55" i="61"/>
  <c r="T55" i="61"/>
  <c r="J55" i="61"/>
  <c r="R55" i="61"/>
  <c r="D55" i="61"/>
  <c r="AY55" i="61"/>
  <c r="AX55" i="61"/>
  <c r="AU55" i="61"/>
  <c r="M55" i="61"/>
  <c r="O55" i="61"/>
  <c r="N55" i="61"/>
  <c r="G55" i="61"/>
  <c r="I55" i="61"/>
  <c r="Q55" i="61"/>
  <c r="U55" i="61"/>
  <c r="H55" i="61"/>
  <c r="E55" i="61"/>
  <c r="K55" i="61"/>
  <c r="L55" i="61"/>
  <c r="AV40" i="61"/>
  <c r="N40" i="61"/>
  <c r="P40" i="61"/>
  <c r="H40" i="61"/>
  <c r="U40" i="61"/>
  <c r="L40" i="61"/>
  <c r="F40" i="61"/>
  <c r="AY40" i="61"/>
  <c r="K40" i="61"/>
  <c r="T40" i="61"/>
  <c r="Q40" i="61"/>
  <c r="D40" i="61"/>
  <c r="I40" i="61"/>
  <c r="G40" i="61"/>
  <c r="M40" i="61"/>
  <c r="S40" i="61"/>
  <c r="O40" i="61"/>
  <c r="R40" i="61"/>
  <c r="E40" i="61"/>
  <c r="AU40" i="61"/>
  <c r="J40" i="61"/>
  <c r="AW40" i="61"/>
  <c r="AX40" i="61"/>
  <c r="BO62" i="50"/>
  <c r="P4" i="61"/>
  <c r="AZ77" i="50"/>
  <c r="M77" i="50"/>
  <c r="AW77" i="50"/>
  <c r="P39" i="61"/>
  <c r="E39" i="61"/>
  <c r="AV39" i="61"/>
  <c r="H39" i="61"/>
  <c r="I39" i="61"/>
  <c r="AU39" i="61"/>
  <c r="S39" i="61"/>
  <c r="U39" i="61"/>
  <c r="AX39" i="61"/>
  <c r="D39" i="61"/>
  <c r="F39" i="61"/>
  <c r="R39" i="61"/>
  <c r="M39" i="61"/>
  <c r="AY39" i="61"/>
  <c r="AW39" i="61"/>
  <c r="G39" i="61"/>
  <c r="L39" i="61"/>
  <c r="J39" i="61"/>
  <c r="N39" i="61"/>
  <c r="O39" i="61"/>
  <c r="T39" i="61"/>
  <c r="Q39" i="61"/>
  <c r="K39" i="61"/>
  <c r="U65" i="61"/>
  <c r="Q65" i="61"/>
  <c r="H65" i="61"/>
  <c r="I65" i="61"/>
  <c r="J65" i="61"/>
  <c r="AU65" i="61"/>
  <c r="F65" i="61"/>
  <c r="L65" i="61"/>
  <c r="E65" i="61"/>
  <c r="AV65" i="61"/>
  <c r="M65" i="61"/>
  <c r="AY65" i="61"/>
  <c r="AW65" i="61"/>
  <c r="N65" i="61"/>
  <c r="G65" i="61"/>
  <c r="S65" i="61"/>
  <c r="AX65" i="61"/>
  <c r="I51" i="61"/>
  <c r="R51" i="61"/>
  <c r="AY51" i="61"/>
  <c r="AW51" i="61"/>
  <c r="N51" i="61"/>
  <c r="AV51" i="61"/>
  <c r="O51" i="61"/>
  <c r="U51" i="61"/>
  <c r="T51" i="61"/>
  <c r="AU51" i="61"/>
  <c r="Q51" i="61"/>
  <c r="D51" i="61"/>
  <c r="L51" i="61"/>
  <c r="S51" i="61"/>
  <c r="P51" i="61"/>
  <c r="G51" i="61"/>
  <c r="H51" i="61"/>
  <c r="E51" i="61"/>
  <c r="AX51" i="61"/>
  <c r="J51" i="61"/>
  <c r="F51" i="61"/>
  <c r="K51" i="61"/>
  <c r="M51" i="61"/>
  <c r="G27" i="61"/>
  <c r="O27" i="61"/>
  <c r="AU27" i="61"/>
  <c r="AY27" i="61"/>
  <c r="Q27" i="61"/>
  <c r="L27" i="61"/>
  <c r="R27" i="61"/>
  <c r="T27" i="61"/>
  <c r="AX27" i="61"/>
  <c r="J27" i="61"/>
  <c r="U27" i="61"/>
  <c r="M27" i="61"/>
  <c r="H27" i="61"/>
  <c r="N27" i="61"/>
  <c r="E27" i="61"/>
  <c r="P27" i="61"/>
  <c r="AV27" i="61"/>
  <c r="D27" i="61"/>
  <c r="F27" i="61"/>
  <c r="I27" i="61"/>
  <c r="K27" i="61"/>
  <c r="AW27" i="61"/>
  <c r="S27" i="61"/>
  <c r="U28" i="61"/>
  <c r="P28" i="61"/>
  <c r="D28" i="61"/>
  <c r="L28" i="61"/>
  <c r="S28" i="61"/>
  <c r="J28" i="61"/>
  <c r="AV28" i="61"/>
  <c r="AX28" i="61"/>
  <c r="AU28" i="61"/>
  <c r="Q28" i="61"/>
  <c r="H28" i="61"/>
  <c r="N28" i="61"/>
  <c r="F28" i="61"/>
  <c r="R28" i="61"/>
  <c r="AY28" i="61"/>
  <c r="O28" i="61"/>
  <c r="M28" i="61"/>
  <c r="K28" i="61"/>
  <c r="AW28" i="61"/>
  <c r="E28" i="61"/>
  <c r="G28" i="61"/>
  <c r="I28" i="61"/>
  <c r="T28" i="61"/>
  <c r="M34" i="61"/>
  <c r="O34" i="61"/>
  <c r="S34" i="61"/>
  <c r="AY34" i="61"/>
  <c r="F34" i="61"/>
  <c r="AW34" i="61"/>
  <c r="Q34" i="61"/>
  <c r="P34" i="61"/>
  <c r="U34" i="61"/>
  <c r="R34" i="61"/>
  <c r="E34" i="61"/>
  <c r="I34" i="61"/>
  <c r="AV34" i="61"/>
  <c r="K34" i="61"/>
  <c r="H34" i="61"/>
  <c r="G34" i="61"/>
  <c r="L34" i="61"/>
  <c r="M52" i="61"/>
  <c r="R52" i="61"/>
  <c r="P52" i="61"/>
  <c r="O52" i="61"/>
  <c r="T52" i="61"/>
  <c r="U52" i="61"/>
  <c r="H52" i="61"/>
  <c r="AX52" i="61"/>
  <c r="G52" i="61"/>
  <c r="AY52" i="61"/>
  <c r="Q52" i="61"/>
  <c r="L52" i="61"/>
  <c r="I52" i="61"/>
  <c r="D52" i="61"/>
  <c r="AW52" i="61"/>
  <c r="AU52" i="61"/>
  <c r="E52" i="61"/>
  <c r="K52" i="61"/>
  <c r="N52" i="61"/>
  <c r="S52" i="61"/>
  <c r="AV52" i="61"/>
  <c r="J52" i="61"/>
  <c r="F52" i="61"/>
  <c r="D50" i="61"/>
  <c r="AX47" i="61"/>
  <c r="J29" i="61"/>
  <c r="AW54" i="61"/>
  <c r="F54" i="61"/>
  <c r="Q54" i="61"/>
  <c r="I54" i="61"/>
  <c r="N54" i="61"/>
  <c r="U54" i="61"/>
  <c r="P54" i="61"/>
  <c r="AU54" i="61"/>
  <c r="G54" i="61"/>
  <c r="L54" i="61"/>
  <c r="J54" i="61"/>
  <c r="T54" i="61"/>
  <c r="P68" i="61"/>
  <c r="U68" i="61"/>
  <c r="M68" i="61"/>
  <c r="G68" i="61"/>
  <c r="AY68" i="61"/>
  <c r="N68" i="61"/>
  <c r="E68" i="61"/>
  <c r="F68" i="61"/>
  <c r="L68" i="61"/>
  <c r="O68" i="61"/>
  <c r="T68" i="61"/>
  <c r="J68" i="61"/>
  <c r="K68" i="61"/>
  <c r="R68" i="61"/>
  <c r="AU68" i="61"/>
  <c r="AV68" i="61"/>
  <c r="AX68" i="61"/>
  <c r="AW68" i="61"/>
  <c r="I68" i="61"/>
  <c r="S68" i="61"/>
  <c r="D68" i="61"/>
  <c r="H68" i="61"/>
  <c r="Q68" i="61"/>
  <c r="O45" i="61"/>
  <c r="AW48" i="61"/>
  <c r="I48" i="61"/>
  <c r="S48" i="61"/>
  <c r="AU48" i="61"/>
  <c r="AU69" i="61"/>
  <c r="AW69" i="61"/>
  <c r="M69" i="61"/>
  <c r="O69" i="61"/>
  <c r="AX69" i="61"/>
  <c r="T69" i="61"/>
  <c r="H69" i="61"/>
  <c r="E69" i="61"/>
  <c r="F42" i="61"/>
  <c r="O42" i="61"/>
  <c r="K32" i="61"/>
  <c r="AW32" i="61"/>
  <c r="F32" i="61"/>
  <c r="S32" i="61"/>
  <c r="AU32" i="61"/>
  <c r="Q32" i="61"/>
  <c r="Q30" i="61"/>
  <c r="AW30" i="61"/>
  <c r="AX30" i="61"/>
  <c r="E30" i="61"/>
  <c r="U30" i="61"/>
  <c r="G30" i="61"/>
  <c r="T30" i="61"/>
  <c r="N30" i="61"/>
  <c r="G76" i="61"/>
  <c r="AY76" i="61"/>
  <c r="K76" i="61"/>
  <c r="J76" i="61"/>
  <c r="I78" i="61"/>
  <c r="AY78" i="61"/>
  <c r="AW78" i="61"/>
  <c r="K49" i="61"/>
  <c r="D49" i="61"/>
  <c r="AX71" i="61"/>
  <c r="E71" i="61"/>
  <c r="J71" i="61"/>
  <c r="H71" i="61"/>
  <c r="R71" i="61"/>
  <c r="S71" i="61"/>
  <c r="I71" i="61"/>
  <c r="T71" i="61"/>
  <c r="G71" i="61"/>
  <c r="AW71" i="61"/>
  <c r="N71" i="61"/>
  <c r="M71" i="61"/>
  <c r="P71" i="61"/>
  <c r="O71" i="61"/>
  <c r="F71" i="61"/>
  <c r="AV71" i="61"/>
  <c r="U71" i="61"/>
  <c r="F63" i="61"/>
  <c r="S63" i="61"/>
  <c r="J63" i="61"/>
  <c r="AU63" i="61"/>
  <c r="T63" i="61"/>
  <c r="R63" i="61"/>
  <c r="AW63" i="61"/>
  <c r="G63" i="61"/>
  <c r="AX63" i="61"/>
  <c r="I63" i="61"/>
  <c r="H63" i="61"/>
  <c r="N63" i="61"/>
  <c r="AY63" i="61"/>
  <c r="M63" i="61"/>
  <c r="AV63" i="61"/>
  <c r="K63" i="61"/>
  <c r="Q63" i="61"/>
  <c r="E63" i="61"/>
  <c r="O63" i="61"/>
  <c r="D63" i="61"/>
  <c r="P63" i="61"/>
  <c r="U63" i="61"/>
  <c r="L63" i="61"/>
  <c r="AW41" i="61"/>
  <c r="O25" i="61"/>
  <c r="I25" i="61"/>
  <c r="AW25" i="61"/>
  <c r="AX25" i="61"/>
  <c r="P25" i="61"/>
  <c r="R25" i="61"/>
  <c r="K25" i="61"/>
  <c r="J25" i="61"/>
  <c r="O61" i="61"/>
  <c r="Q61" i="61"/>
  <c r="D61" i="61"/>
  <c r="M61" i="61"/>
  <c r="T61" i="61"/>
  <c r="AY61" i="61"/>
  <c r="AU61" i="61"/>
  <c r="N61" i="61"/>
  <c r="J61" i="61"/>
  <c r="I61" i="61"/>
  <c r="AY38" i="61"/>
  <c r="AW38" i="61"/>
  <c r="K38" i="61"/>
  <c r="R38" i="61"/>
  <c r="AV67" i="61"/>
  <c r="H67" i="61"/>
  <c r="U67" i="61"/>
  <c r="E67" i="61"/>
  <c r="U26" i="61"/>
  <c r="AV26" i="61"/>
  <c r="S26" i="61"/>
  <c r="I26" i="61"/>
  <c r="N26" i="61"/>
  <c r="AX26" i="61"/>
  <c r="I74" i="61"/>
  <c r="AW74" i="61"/>
  <c r="U74" i="61"/>
  <c r="P74" i="61"/>
  <c r="E74" i="61"/>
  <c r="Q74" i="61"/>
  <c r="T74" i="61"/>
  <c r="F62" i="61"/>
  <c r="E62" i="61"/>
  <c r="T62" i="61"/>
  <c r="F23" i="61"/>
  <c r="R23" i="61"/>
  <c r="P23" i="61"/>
  <c r="L23" i="61"/>
  <c r="AV23" i="61"/>
  <c r="AY46" i="61"/>
  <c r="P46" i="61"/>
  <c r="U46" i="61"/>
  <c r="Q53" i="61"/>
  <c r="U70" i="61"/>
  <c r="U44" i="61"/>
  <c r="AY44" i="61"/>
  <c r="K58" i="61"/>
  <c r="AX58" i="61"/>
  <c r="S35" i="61"/>
  <c r="P35" i="61"/>
  <c r="N35" i="61"/>
  <c r="Q43" i="61"/>
  <c r="D43" i="61"/>
  <c r="Q73" i="61"/>
  <c r="G73" i="61"/>
  <c r="S73" i="61"/>
  <c r="P73" i="61"/>
  <c r="J73" i="61"/>
  <c r="T73" i="61"/>
  <c r="D73" i="61"/>
  <c r="N73" i="61"/>
  <c r="U60" i="61"/>
  <c r="H60" i="61"/>
  <c r="AW60" i="61"/>
  <c r="J60" i="61"/>
  <c r="N60" i="61"/>
  <c r="I60" i="61"/>
  <c r="D60" i="61"/>
  <c r="AX60" i="61"/>
  <c r="Q60" i="61"/>
  <c r="AV60" i="61"/>
  <c r="E60" i="61"/>
  <c r="T60" i="61"/>
  <c r="L60" i="61"/>
  <c r="F60" i="61"/>
  <c r="AU60" i="61"/>
  <c r="AY60" i="61"/>
  <c r="K60" i="61"/>
  <c r="T59" i="61"/>
  <c r="AW59" i="61"/>
  <c r="F59" i="61"/>
  <c r="AX59" i="61"/>
  <c r="P59" i="61"/>
  <c r="O59" i="61"/>
  <c r="S59" i="61"/>
  <c r="AV59" i="61"/>
  <c r="D59" i="61"/>
  <c r="U59" i="61"/>
  <c r="Q59" i="61"/>
  <c r="L59" i="61"/>
  <c r="AU59" i="61"/>
  <c r="R59" i="61"/>
  <c r="AY59" i="61"/>
  <c r="G59" i="61"/>
  <c r="J59" i="61"/>
  <c r="K59" i="61"/>
  <c r="I59" i="61"/>
  <c r="M59" i="61"/>
  <c r="N59" i="61"/>
  <c r="H59" i="61"/>
  <c r="E59" i="61"/>
  <c r="L33" i="61"/>
  <c r="AY33" i="61"/>
  <c r="T33" i="61"/>
  <c r="AU33" i="61"/>
  <c r="AV33" i="61"/>
  <c r="AX33" i="61"/>
  <c r="AW33" i="61"/>
  <c r="S33" i="61"/>
  <c r="K33" i="61"/>
  <c r="N33" i="61"/>
  <c r="E33" i="61"/>
  <c r="O33" i="61"/>
  <c r="H33" i="61"/>
  <c r="I33" i="61"/>
  <c r="Q33" i="61"/>
  <c r="G33" i="61"/>
  <c r="U33" i="61"/>
  <c r="J33" i="61"/>
  <c r="P33" i="61"/>
  <c r="D33" i="61"/>
  <c r="M33" i="61"/>
  <c r="F33" i="61"/>
  <c r="R33" i="61"/>
  <c r="K64" i="61"/>
  <c r="R29" i="61"/>
  <c r="S25" i="61"/>
  <c r="T25" i="61"/>
  <c r="M41" i="61"/>
  <c r="I29" i="61"/>
  <c r="T47" i="61"/>
  <c r="K50" i="61"/>
  <c r="AU50" i="61"/>
  <c r="Q50" i="61"/>
  <c r="N50" i="61"/>
  <c r="F47" i="61"/>
  <c r="G47" i="61"/>
  <c r="Q66" i="61"/>
  <c r="F29" i="61"/>
  <c r="AW47" i="61"/>
  <c r="N47" i="61"/>
  <c r="H50" i="61"/>
  <c r="T41" i="61"/>
  <c r="K41" i="61"/>
  <c r="H25" i="61"/>
  <c r="Q25" i="61"/>
  <c r="U25" i="61"/>
  <c r="G25" i="61"/>
  <c r="E61" i="61"/>
  <c r="H61" i="61"/>
  <c r="U61" i="61"/>
  <c r="L61" i="61"/>
  <c r="S61" i="61"/>
  <c r="G38" i="61"/>
  <c r="H38" i="61"/>
  <c r="AY67" i="61"/>
  <c r="M67" i="61"/>
  <c r="O26" i="61"/>
  <c r="AW26" i="61"/>
  <c r="G26" i="61"/>
  <c r="AW66" i="61"/>
  <c r="P29" i="61"/>
  <c r="H47" i="61"/>
  <c r="E47" i="61"/>
  <c r="R50" i="61"/>
  <c r="M21" i="61"/>
  <c r="D21" i="61"/>
  <c r="N12" i="61"/>
  <c r="J12" i="61"/>
  <c r="AY12" i="61"/>
  <c r="P12" i="61"/>
  <c r="R12" i="61"/>
  <c r="I12" i="61"/>
  <c r="L10" i="61"/>
  <c r="H31" i="61"/>
  <c r="N31" i="61"/>
  <c r="G31" i="61"/>
  <c r="AU31" i="61"/>
  <c r="O31" i="61"/>
  <c r="R56" i="61"/>
  <c r="I56" i="61"/>
  <c r="J56" i="61"/>
  <c r="T22" i="61"/>
  <c r="F22" i="61"/>
  <c r="P22" i="61"/>
  <c r="AW22" i="61"/>
  <c r="AU22" i="61"/>
  <c r="Q21" i="61"/>
  <c r="S21" i="61"/>
  <c r="Q19" i="61"/>
  <c r="F19" i="61"/>
  <c r="N19" i="61"/>
  <c r="AU19" i="61"/>
  <c r="G20" i="61"/>
  <c r="E20" i="61"/>
  <c r="I20" i="61"/>
  <c r="H20" i="61"/>
  <c r="I18" i="61"/>
  <c r="AV12" i="61"/>
  <c r="K12" i="61"/>
  <c r="H12" i="61"/>
  <c r="U12" i="61"/>
  <c r="S12" i="61"/>
  <c r="T12" i="61"/>
  <c r="AW9" i="61"/>
  <c r="P8" i="61"/>
  <c r="F4" i="61"/>
  <c r="AV74" i="61"/>
  <c r="N74" i="61"/>
  <c r="F74" i="61"/>
  <c r="AW56" i="61"/>
  <c r="E56" i="61"/>
  <c r="G21" i="61"/>
  <c r="M19" i="61"/>
  <c r="O19" i="61"/>
  <c r="P19" i="61"/>
  <c r="AY19" i="61"/>
  <c r="S19" i="61"/>
  <c r="U20" i="61"/>
  <c r="K20" i="61"/>
  <c r="N20" i="61"/>
  <c r="F20" i="61"/>
  <c r="K18" i="61"/>
  <c r="AX56" i="61"/>
  <c r="T56" i="61"/>
  <c r="U56" i="61"/>
  <c r="H19" i="61"/>
  <c r="G19" i="61"/>
  <c r="D19" i="61"/>
  <c r="AU18" i="61"/>
  <c r="G18" i="61"/>
  <c r="I10" i="61"/>
  <c r="U10" i="61"/>
  <c r="AY10" i="61"/>
  <c r="M10" i="61"/>
  <c r="Q10" i="61"/>
  <c r="E13" i="61"/>
  <c r="L13" i="61"/>
  <c r="D12" i="61"/>
  <c r="Q12" i="61"/>
  <c r="M12" i="61"/>
  <c r="E12" i="61"/>
  <c r="U13" i="61"/>
  <c r="AW11" i="61"/>
  <c r="R11" i="61"/>
  <c r="AU11" i="61"/>
  <c r="O11" i="61"/>
  <c r="AX11" i="61"/>
  <c r="E9" i="61"/>
  <c r="H48" i="61"/>
  <c r="M48" i="61"/>
  <c r="U45" i="61"/>
  <c r="L50" i="61"/>
  <c r="J50" i="61"/>
  <c r="M50" i="61"/>
  <c r="AU64" i="61"/>
  <c r="K47" i="61"/>
  <c r="P47" i="61"/>
  <c r="R47" i="61"/>
  <c r="O47" i="61"/>
  <c r="G29" i="61"/>
  <c r="AX66" i="61"/>
  <c r="AV48" i="61"/>
  <c r="K48" i="61"/>
  <c r="N48" i="61"/>
  <c r="AX48" i="61"/>
  <c r="I69" i="61"/>
  <c r="G69" i="61"/>
  <c r="D69" i="61"/>
  <c r="N69" i="61"/>
  <c r="N42" i="61"/>
  <c r="K42" i="61"/>
  <c r="L32" i="61"/>
  <c r="T32" i="61"/>
  <c r="D32" i="61"/>
  <c r="J32" i="61"/>
  <c r="AY32" i="61"/>
  <c r="D30" i="61"/>
  <c r="I30" i="61"/>
  <c r="AY30" i="61"/>
  <c r="H30" i="61"/>
  <c r="S76" i="61"/>
  <c r="L76" i="61"/>
  <c r="Q76" i="61"/>
  <c r="AU76" i="61"/>
  <c r="H76" i="61"/>
  <c r="K30" i="61"/>
  <c r="M30" i="61"/>
  <c r="AU30" i="61"/>
  <c r="U32" i="61"/>
  <c r="H32" i="61"/>
  <c r="I32" i="61"/>
  <c r="P42" i="61"/>
  <c r="AV42" i="61"/>
  <c r="L69" i="61"/>
  <c r="Q69" i="61"/>
  <c r="P69" i="61"/>
  <c r="F48" i="61"/>
  <c r="P48" i="61"/>
  <c r="E48" i="61"/>
  <c r="H45" i="61"/>
  <c r="K66" i="61"/>
  <c r="R66" i="61"/>
  <c r="J66" i="61"/>
  <c r="I66" i="61"/>
  <c r="H29" i="61"/>
  <c r="AU47" i="61"/>
  <c r="U47" i="61"/>
  <c r="Q47" i="61"/>
  <c r="Q64" i="61"/>
  <c r="S50" i="61"/>
  <c r="I50" i="61"/>
  <c r="U50" i="61"/>
  <c r="K21" i="61"/>
  <c r="L21" i="61"/>
  <c r="O21" i="61"/>
  <c r="AU21" i="61"/>
  <c r="J21" i="61"/>
  <c r="BE77" i="50"/>
  <c r="D18" i="61"/>
  <c r="AW18" i="61"/>
  <c r="R18" i="61"/>
  <c r="T18" i="61"/>
  <c r="AV18" i="61"/>
  <c r="N18" i="61"/>
  <c r="P16" i="61"/>
  <c r="AX16" i="61"/>
  <c r="M16" i="61"/>
  <c r="AU16" i="61"/>
  <c r="R16" i="61"/>
  <c r="R14" i="61"/>
  <c r="O14" i="61"/>
  <c r="N14" i="61"/>
  <c r="H14" i="61"/>
  <c r="S14" i="61"/>
  <c r="AX14" i="61"/>
  <c r="N7" i="61"/>
  <c r="K7" i="61"/>
  <c r="AW7" i="61"/>
  <c r="O7" i="61"/>
  <c r="G7" i="61"/>
  <c r="U5" i="61"/>
  <c r="O5" i="61"/>
  <c r="M24" i="61"/>
  <c r="F24" i="61"/>
  <c r="E24" i="61"/>
  <c r="Q24" i="61"/>
  <c r="N24" i="61"/>
  <c r="U31" i="61"/>
  <c r="I31" i="61"/>
  <c r="Q31" i="61"/>
  <c r="F31" i="61"/>
  <c r="H56" i="61"/>
  <c r="N56" i="61"/>
  <c r="Q56" i="61"/>
  <c r="M56" i="61"/>
  <c r="O56" i="61"/>
  <c r="K56" i="61"/>
  <c r="AX22" i="61"/>
  <c r="U22" i="61"/>
  <c r="O22" i="61"/>
  <c r="AV22" i="61"/>
  <c r="H21" i="61"/>
  <c r="T21" i="61"/>
  <c r="E21" i="61"/>
  <c r="R21" i="61"/>
  <c r="AX21" i="61"/>
  <c r="AV21" i="61"/>
  <c r="BD77" i="50"/>
  <c r="AW19" i="61"/>
  <c r="J19" i="61"/>
  <c r="U19" i="61"/>
  <c r="E19" i="61"/>
  <c r="T19" i="61"/>
  <c r="L20" i="61"/>
  <c r="Q20" i="61"/>
  <c r="M20" i="61"/>
  <c r="AX20" i="61"/>
  <c r="H18" i="61"/>
  <c r="L18" i="61"/>
  <c r="AX18" i="61"/>
  <c r="E18" i="61"/>
  <c r="U18" i="61"/>
  <c r="P18" i="61"/>
  <c r="K16" i="61"/>
  <c r="L16" i="61"/>
  <c r="U16" i="61"/>
  <c r="N16" i="61"/>
  <c r="AW16" i="61"/>
  <c r="F16" i="61"/>
  <c r="M14" i="61"/>
  <c r="J14" i="61"/>
  <c r="F14" i="61"/>
  <c r="K14" i="61"/>
  <c r="G14" i="61"/>
  <c r="K13" i="61"/>
  <c r="AW13" i="61"/>
  <c r="P13" i="61"/>
  <c r="I13" i="61"/>
  <c r="AV13" i="61"/>
  <c r="S10" i="61"/>
  <c r="AY8" i="61"/>
  <c r="M8" i="61"/>
  <c r="AY7" i="61"/>
  <c r="D7" i="61"/>
  <c r="R7" i="61"/>
  <c r="I7" i="61"/>
  <c r="AX7" i="61"/>
  <c r="P7" i="61"/>
  <c r="Q5" i="61"/>
  <c r="S5" i="61"/>
  <c r="S78" i="61"/>
  <c r="R75" i="61"/>
  <c r="AY56" i="61"/>
  <c r="S56" i="61"/>
  <c r="P56" i="61"/>
  <c r="L56" i="61"/>
  <c r="D56" i="61"/>
  <c r="AY21" i="61"/>
  <c r="AW21" i="61"/>
  <c r="N21" i="61"/>
  <c r="I21" i="61"/>
  <c r="P21" i="61"/>
  <c r="O18" i="61"/>
  <c r="Q18" i="61"/>
  <c r="S18" i="61"/>
  <c r="AY18" i="61"/>
  <c r="F18" i="61"/>
  <c r="Q16" i="61"/>
  <c r="E16" i="61"/>
  <c r="D16" i="61"/>
  <c r="I16" i="61"/>
  <c r="G16" i="61"/>
  <c r="S13" i="61"/>
  <c r="N13" i="61"/>
  <c r="R13" i="61"/>
  <c r="AY13" i="61"/>
  <c r="AX13" i="61"/>
  <c r="M13" i="61"/>
  <c r="F10" i="61"/>
  <c r="AU7" i="61"/>
  <c r="U7" i="61"/>
  <c r="M7" i="61"/>
  <c r="E7" i="61"/>
  <c r="AV7" i="61"/>
  <c r="D5" i="61"/>
  <c r="AU70" i="61"/>
  <c r="N70" i="61"/>
  <c r="U43" i="61"/>
  <c r="I43" i="61"/>
  <c r="AX43" i="61"/>
  <c r="S43" i="61"/>
  <c r="M43" i="61"/>
  <c r="M35" i="61"/>
  <c r="R35" i="61"/>
  <c r="E58" i="61"/>
  <c r="D58" i="61"/>
  <c r="Q58" i="61"/>
  <c r="F44" i="61"/>
  <c r="G70" i="61"/>
  <c r="I53" i="61"/>
  <c r="K72" i="61"/>
  <c r="O46" i="61"/>
  <c r="K46" i="61"/>
  <c r="T50" i="61"/>
  <c r="AW50" i="61"/>
  <c r="O50" i="61"/>
  <c r="AV50" i="61"/>
  <c r="E50" i="61"/>
  <c r="J57" i="61"/>
  <c r="AY47" i="61"/>
  <c r="S47" i="61"/>
  <c r="I47" i="61"/>
  <c r="L47" i="61"/>
  <c r="D47" i="61"/>
  <c r="J47" i="61"/>
  <c r="M47" i="61"/>
  <c r="M29" i="61"/>
  <c r="K29" i="61"/>
  <c r="N29" i="61"/>
  <c r="D29" i="61"/>
  <c r="O29" i="61"/>
  <c r="F66" i="61"/>
  <c r="U66" i="61"/>
  <c r="P66" i="61"/>
  <c r="L66" i="61"/>
  <c r="E66" i="61"/>
  <c r="T46" i="61"/>
  <c r="Q46" i="61"/>
  <c r="R46" i="61"/>
  <c r="L46" i="61"/>
  <c r="N44" i="61"/>
  <c r="G44" i="61"/>
  <c r="S44" i="61"/>
  <c r="N58" i="61"/>
  <c r="S58" i="61"/>
  <c r="F58" i="61"/>
  <c r="T58" i="61"/>
  <c r="AU43" i="61"/>
  <c r="G43" i="61"/>
  <c r="H43" i="61"/>
  <c r="AU35" i="61"/>
  <c r="AU58" i="61"/>
  <c r="AY58" i="61"/>
  <c r="U58" i="61"/>
  <c r="I44" i="61"/>
  <c r="AX44" i="61"/>
  <c r="L44" i="61"/>
  <c r="E36" i="61"/>
  <c r="AW53" i="61"/>
  <c r="M46" i="61"/>
  <c r="G46" i="61"/>
  <c r="AW46" i="61"/>
  <c r="N45" i="61"/>
  <c r="J45" i="61"/>
  <c r="AW45" i="61"/>
  <c r="L48" i="61"/>
  <c r="J48" i="61"/>
  <c r="Q48" i="61"/>
  <c r="G48" i="61"/>
  <c r="U48" i="61"/>
  <c r="R48" i="61"/>
  <c r="K69" i="61"/>
  <c r="R69" i="61"/>
  <c r="U69" i="61"/>
  <c r="AV69" i="61"/>
  <c r="S69" i="61"/>
  <c r="E42" i="61"/>
  <c r="H42" i="61"/>
  <c r="M42" i="61"/>
  <c r="T42" i="61"/>
  <c r="AX42" i="61"/>
  <c r="M32" i="61"/>
  <c r="AV32" i="61"/>
  <c r="O32" i="61"/>
  <c r="P32" i="61"/>
  <c r="J30" i="61"/>
  <c r="F30" i="61"/>
  <c r="S30" i="61"/>
  <c r="L30" i="61"/>
  <c r="P30" i="61"/>
  <c r="O30" i="61"/>
  <c r="AX35" i="61"/>
  <c r="O35" i="61"/>
  <c r="F35" i="61"/>
  <c r="U35" i="61"/>
  <c r="F43" i="61"/>
  <c r="O43" i="61"/>
  <c r="L35" i="61"/>
  <c r="G35" i="61"/>
  <c r="J35" i="61"/>
  <c r="AV58" i="61"/>
  <c r="AW58" i="61"/>
  <c r="G58" i="61"/>
  <c r="AV44" i="61"/>
  <c r="J44" i="61"/>
  <c r="O44" i="61"/>
  <c r="G36" i="61"/>
  <c r="AX53" i="61"/>
  <c r="AX46" i="61"/>
  <c r="H46" i="61"/>
  <c r="E46" i="61"/>
  <c r="I46" i="61"/>
  <c r="J74" i="61"/>
  <c r="AU73" i="61"/>
  <c r="U73" i="61"/>
  <c r="H73" i="61"/>
  <c r="AX74" i="61"/>
  <c r="R74" i="61"/>
  <c r="O74" i="61"/>
  <c r="L74" i="61"/>
  <c r="F12" i="61"/>
  <c r="O37" i="61"/>
  <c r="J37" i="61"/>
  <c r="AU37" i="61"/>
  <c r="Q37" i="61"/>
  <c r="R37" i="61"/>
  <c r="H37" i="61"/>
  <c r="S24" i="61"/>
  <c r="AY24" i="61"/>
  <c r="S9" i="61"/>
  <c r="G37" i="61"/>
  <c r="D37" i="61"/>
  <c r="U37" i="61"/>
  <c r="F37" i="61"/>
  <c r="M37" i="61"/>
  <c r="P24" i="61"/>
  <c r="G24" i="61"/>
  <c r="R19" i="61"/>
  <c r="AX10" i="61"/>
  <c r="G10" i="61"/>
  <c r="H13" i="61"/>
  <c r="T11" i="61"/>
  <c r="H11" i="61"/>
  <c r="I11" i="61"/>
  <c r="P78" i="61"/>
  <c r="Q78" i="61"/>
  <c r="E78" i="61"/>
  <c r="T78" i="61"/>
  <c r="L49" i="61"/>
  <c r="N49" i="61"/>
  <c r="AW49" i="61"/>
  <c r="AU49" i="61"/>
  <c r="S49" i="61"/>
  <c r="N78" i="61"/>
  <c r="S53" i="61"/>
  <c r="E53" i="61"/>
  <c r="M53" i="61"/>
  <c r="K53" i="61"/>
  <c r="T26" i="61"/>
  <c r="J26" i="61"/>
  <c r="R26" i="61"/>
  <c r="AU26" i="61"/>
  <c r="AW76" i="61"/>
  <c r="U76" i="61"/>
  <c r="O76" i="61"/>
  <c r="I76" i="61"/>
  <c r="E26" i="61"/>
  <c r="AU41" i="61"/>
  <c r="N53" i="61"/>
  <c r="AY26" i="61"/>
  <c r="T67" i="61"/>
  <c r="I49" i="61"/>
  <c r="F49" i="61"/>
  <c r="AV78" i="61"/>
  <c r="P76" i="61"/>
  <c r="AV47" i="61"/>
  <c r="M36" i="61"/>
  <c r="T36" i="61"/>
  <c r="O78" i="61"/>
  <c r="I41" i="61"/>
  <c r="AV41" i="61"/>
  <c r="J41" i="61"/>
  <c r="G45" i="61"/>
  <c r="AU45" i="61"/>
  <c r="M72" i="61"/>
  <c r="AY72" i="61"/>
  <c r="AU67" i="61"/>
  <c r="G67" i="61"/>
  <c r="R67" i="61"/>
  <c r="N67" i="61"/>
  <c r="I67" i="61"/>
  <c r="R76" i="61"/>
  <c r="M76" i="61"/>
  <c r="Q26" i="61"/>
  <c r="F67" i="61"/>
  <c r="N41" i="61"/>
  <c r="U53" i="61"/>
  <c r="F26" i="61"/>
  <c r="D26" i="61"/>
  <c r="L41" i="61"/>
  <c r="AX49" i="61"/>
  <c r="AX78" i="61"/>
  <c r="T76" i="61"/>
  <c r="D45" i="61"/>
  <c r="E76" i="61"/>
  <c r="F76" i="61"/>
  <c r="D76" i="61"/>
  <c r="T45" i="61"/>
  <c r="M26" i="61"/>
  <c r="K67" i="61"/>
  <c r="J67" i="61"/>
  <c r="Q41" i="61"/>
  <c r="R41" i="61"/>
  <c r="AU53" i="61"/>
  <c r="R53" i="61"/>
  <c r="D53" i="61"/>
  <c r="L72" i="61"/>
  <c r="K26" i="61"/>
  <c r="P26" i="61"/>
  <c r="H26" i="61"/>
  <c r="L26" i="61"/>
  <c r="S67" i="61"/>
  <c r="AW67" i="61"/>
  <c r="G41" i="61"/>
  <c r="J49" i="61"/>
  <c r="E49" i="61"/>
  <c r="R49" i="61"/>
  <c r="AV49" i="61"/>
  <c r="G78" i="61"/>
  <c r="H78" i="61"/>
  <c r="AV76" i="61"/>
  <c r="N76" i="61"/>
  <c r="N25" i="61"/>
  <c r="M25" i="61"/>
  <c r="L25" i="61"/>
  <c r="D48" i="61"/>
  <c r="T48" i="61"/>
  <c r="F69" i="61"/>
  <c r="AY69" i="61"/>
  <c r="J69" i="61"/>
  <c r="T44" i="61"/>
  <c r="M44" i="61"/>
  <c r="E44" i="61"/>
  <c r="D44" i="61"/>
  <c r="O58" i="61"/>
  <c r="I58" i="61"/>
  <c r="R58" i="61"/>
  <c r="M58" i="61"/>
  <c r="L58" i="61"/>
  <c r="H58" i="61"/>
  <c r="D35" i="61"/>
  <c r="AV35" i="61"/>
  <c r="K35" i="61"/>
  <c r="H35" i="61"/>
  <c r="AY43" i="61"/>
  <c r="T43" i="61"/>
  <c r="L43" i="61"/>
  <c r="K43" i="61"/>
  <c r="N43" i="61"/>
  <c r="I24" i="61"/>
  <c r="T24" i="61"/>
  <c r="O24" i="61"/>
  <c r="K24" i="61"/>
  <c r="K31" i="61"/>
  <c r="J31" i="61"/>
  <c r="AV31" i="61"/>
  <c r="AY22" i="61"/>
  <c r="F21" i="61"/>
  <c r="AV19" i="61"/>
  <c r="J20" i="61"/>
  <c r="AV10" i="61"/>
  <c r="E10" i="61"/>
  <c r="J10" i="61"/>
  <c r="D13" i="61"/>
  <c r="G12" i="61"/>
  <c r="G13" i="61"/>
  <c r="AY11" i="61"/>
  <c r="L11" i="61"/>
  <c r="K11" i="61"/>
  <c r="D8" i="61"/>
  <c r="U8" i="61"/>
  <c r="Q13" i="61"/>
  <c r="O8" i="61"/>
  <c r="L73" i="61"/>
  <c r="K73" i="61"/>
  <c r="S74" i="61"/>
  <c r="AY74" i="61"/>
  <c r="D74" i="61"/>
  <c r="K71" i="61"/>
  <c r="Q71" i="61"/>
  <c r="AU71" i="61"/>
  <c r="L71" i="61"/>
  <c r="AY71" i="61"/>
  <c r="AV24" i="61"/>
  <c r="L24" i="61"/>
  <c r="AU24" i="61"/>
  <c r="R24" i="61"/>
  <c r="AW31" i="61"/>
  <c r="S31" i="61"/>
  <c r="L31" i="61"/>
  <c r="D31" i="61"/>
  <c r="M22" i="61"/>
  <c r="O13" i="61"/>
  <c r="AU13" i="61"/>
  <c r="K8" i="61"/>
  <c r="J7" i="61"/>
  <c r="T64" i="61"/>
  <c r="D64" i="61"/>
  <c r="AX64" i="61"/>
  <c r="AV64" i="61"/>
  <c r="AY64" i="61"/>
  <c r="AW64" i="61"/>
  <c r="R70" i="61"/>
  <c r="K70" i="61"/>
  <c r="L70" i="61"/>
  <c r="I70" i="61"/>
  <c r="H70" i="61"/>
  <c r="J70" i="61"/>
  <c r="M64" i="61"/>
  <c r="F64" i="61"/>
  <c r="S45" i="61"/>
  <c r="F45" i="61"/>
  <c r="E45" i="61"/>
  <c r="P64" i="61"/>
  <c r="Q45" i="61"/>
  <c r="M57" i="61"/>
  <c r="E64" i="61"/>
  <c r="L64" i="61"/>
  <c r="O64" i="61"/>
  <c r="E70" i="61"/>
  <c r="AW70" i="61"/>
  <c r="M70" i="61"/>
  <c r="Q70" i="61"/>
  <c r="U36" i="61"/>
  <c r="S36" i="61"/>
  <c r="AX36" i="61"/>
  <c r="Q36" i="61"/>
  <c r="S72" i="61"/>
  <c r="AU72" i="61"/>
  <c r="G72" i="61"/>
  <c r="AW62" i="61"/>
  <c r="G62" i="61"/>
  <c r="AV45" i="61"/>
  <c r="AV66" i="61"/>
  <c r="S66" i="61"/>
  <c r="H66" i="61"/>
  <c r="D66" i="61"/>
  <c r="N66" i="61"/>
  <c r="T66" i="61"/>
  <c r="AU44" i="61"/>
  <c r="R44" i="61"/>
  <c r="K44" i="61"/>
  <c r="AW44" i="61"/>
  <c r="H44" i="61"/>
  <c r="Q44" i="61"/>
  <c r="AY35" i="61"/>
  <c r="I35" i="61"/>
  <c r="T35" i="61"/>
  <c r="AW35" i="61"/>
  <c r="Q35" i="61"/>
  <c r="AV43" i="61"/>
  <c r="R43" i="61"/>
  <c r="AW43" i="61"/>
  <c r="J43" i="61"/>
  <c r="P43" i="61"/>
  <c r="E43" i="61"/>
  <c r="O73" i="61"/>
  <c r="AV73" i="61"/>
  <c r="I73" i="61"/>
  <c r="AX73" i="61"/>
  <c r="AY73" i="61"/>
  <c r="E73" i="61"/>
  <c r="R60" i="61"/>
  <c r="M60" i="61"/>
  <c r="G60" i="61"/>
  <c r="S60" i="61"/>
  <c r="P60" i="61"/>
  <c r="O60" i="61"/>
  <c r="K36" i="61"/>
  <c r="AU36" i="61"/>
  <c r="AW36" i="61"/>
  <c r="J36" i="61"/>
  <c r="O36" i="61"/>
  <c r="I62" i="61"/>
  <c r="AV62" i="61"/>
  <c r="Q62" i="61"/>
  <c r="AU62" i="61"/>
  <c r="P62" i="61"/>
  <c r="AX62" i="61"/>
  <c r="H62" i="61"/>
  <c r="M62" i="61"/>
  <c r="U62" i="61"/>
  <c r="J64" i="61"/>
  <c r="AX45" i="61"/>
  <c r="P45" i="61"/>
  <c r="U64" i="61"/>
  <c r="AV70" i="61"/>
  <c r="O70" i="61"/>
  <c r="AX70" i="61"/>
  <c r="AY70" i="61"/>
  <c r="N36" i="61"/>
  <c r="F36" i="61"/>
  <c r="H36" i="61"/>
  <c r="D36" i="61"/>
  <c r="Q72" i="61"/>
  <c r="H72" i="61"/>
  <c r="AY62" i="61"/>
  <c r="L62" i="61"/>
  <c r="S62" i="61"/>
  <c r="K62" i="61"/>
  <c r="N64" i="61"/>
  <c r="S64" i="61"/>
  <c r="G64" i="61"/>
  <c r="H64" i="61"/>
  <c r="D70" i="61"/>
  <c r="T70" i="61"/>
  <c r="P70" i="61"/>
  <c r="F70" i="61"/>
  <c r="S70" i="61"/>
  <c r="P36" i="61"/>
  <c r="L36" i="61"/>
  <c r="R36" i="61"/>
  <c r="AV36" i="61"/>
  <c r="O62" i="61"/>
  <c r="N62" i="61"/>
  <c r="R62" i="61"/>
  <c r="J62" i="61"/>
  <c r="I64" i="61"/>
  <c r="M45" i="61"/>
  <c r="R45" i="61"/>
  <c r="I45" i="61"/>
  <c r="L45" i="61"/>
  <c r="K45" i="61"/>
  <c r="AY45" i="61"/>
  <c r="F57" i="61"/>
  <c r="G57" i="61"/>
  <c r="P72" i="61"/>
  <c r="I72" i="61"/>
  <c r="E72" i="61"/>
  <c r="AV72" i="61"/>
  <c r="AX72" i="61"/>
  <c r="T72" i="61"/>
  <c r="R72" i="61"/>
  <c r="O72" i="61"/>
  <c r="AW72" i="61"/>
  <c r="N72" i="61"/>
  <c r="AV53" i="61"/>
  <c r="O53" i="61"/>
  <c r="T53" i="61"/>
  <c r="AY53" i="61"/>
  <c r="H53" i="61"/>
  <c r="F53" i="61"/>
  <c r="G53" i="61"/>
  <c r="L53" i="61"/>
  <c r="J53" i="61"/>
  <c r="AR126" i="50"/>
  <c r="M126" i="50"/>
  <c r="F78" i="61"/>
  <c r="M78" i="61"/>
  <c r="L78" i="61"/>
  <c r="AV46" i="61"/>
  <c r="F46" i="61"/>
  <c r="D46" i="61"/>
  <c r="S46" i="61"/>
  <c r="N46" i="61"/>
  <c r="J46" i="61"/>
  <c r="P61" i="61"/>
  <c r="K61" i="61"/>
  <c r="G61" i="61"/>
  <c r="AW61" i="61"/>
  <c r="E38" i="61"/>
  <c r="N38" i="61"/>
  <c r="Q38" i="61"/>
  <c r="M38" i="61"/>
  <c r="T38" i="61"/>
  <c r="R42" i="61"/>
  <c r="J42" i="61"/>
  <c r="I42" i="61"/>
  <c r="N32" i="61"/>
  <c r="AX32" i="61"/>
  <c r="R32" i="61"/>
  <c r="D75" i="61"/>
  <c r="D54" i="61"/>
  <c r="AY54" i="61"/>
  <c r="O54" i="61"/>
  <c r="R54" i="61"/>
  <c r="AX54" i="61"/>
  <c r="M54" i="61"/>
  <c r="F56" i="61"/>
  <c r="AV56" i="61"/>
  <c r="AU56" i="61"/>
  <c r="AU78" i="61"/>
  <c r="J78" i="61"/>
  <c r="D78" i="61"/>
  <c r="K78" i="61"/>
  <c r="R78" i="61"/>
  <c r="U78" i="61"/>
  <c r="G56" i="61"/>
  <c r="D67" i="61"/>
  <c r="Q67" i="61"/>
  <c r="AX67" i="61"/>
  <c r="T49" i="61"/>
  <c r="M49" i="61"/>
  <c r="H49" i="61"/>
  <c r="AY49" i="61"/>
  <c r="O49" i="61"/>
  <c r="T65" i="61"/>
  <c r="K65" i="61"/>
  <c r="O65" i="61"/>
  <c r="D65" i="61"/>
  <c r="P65" i="61"/>
  <c r="P11" i="61"/>
  <c r="F7" i="61"/>
  <c r="G5" i="61"/>
  <c r="R22" i="61"/>
  <c r="Q22" i="61"/>
  <c r="K22" i="61"/>
  <c r="J22" i="61"/>
  <c r="K19" i="61"/>
  <c r="T20" i="61"/>
  <c r="AV20" i="61"/>
  <c r="J18" i="61"/>
  <c r="J13" i="61"/>
  <c r="AX12" i="61"/>
  <c r="K5" i="61"/>
  <c r="F5" i="61"/>
  <c r="G22" i="61"/>
  <c r="S22" i="61"/>
  <c r="N22" i="61"/>
  <c r="AY20" i="61"/>
  <c r="R20" i="61"/>
  <c r="L22" i="61"/>
  <c r="I22" i="61"/>
  <c r="H22" i="61"/>
  <c r="D20" i="61"/>
  <c r="AW20" i="61"/>
  <c r="P20" i="61"/>
  <c r="F13" i="61"/>
  <c r="O12" i="61"/>
  <c r="U11" i="61"/>
  <c r="M11" i="61"/>
  <c r="Q11" i="61"/>
  <c r="BC132" i="50"/>
  <c r="BH116" i="50"/>
  <c r="F6" i="61"/>
  <c r="BC131" i="50"/>
  <c r="BC130" i="50"/>
  <c r="N116" i="50"/>
  <c r="BT116" i="50"/>
  <c r="AU6" i="61"/>
  <c r="BC129" i="50"/>
  <c r="N117" i="50"/>
  <c r="BU116" i="50"/>
  <c r="AV6" i="61"/>
  <c r="BC128" i="50"/>
  <c r="R119" i="50"/>
  <c r="BV116" i="50"/>
  <c r="AW6" i="61"/>
  <c r="BE131" i="50"/>
  <c r="R125" i="50"/>
  <c r="BW116" i="50"/>
  <c r="AX6" i="61"/>
  <c r="BD131" i="50"/>
  <c r="BD132" i="50"/>
  <c r="R126" i="50"/>
  <c r="BX116" i="50"/>
  <c r="AY6" i="61"/>
  <c r="BE132" i="50"/>
  <c r="Q77" i="61"/>
  <c r="F75" i="61"/>
  <c r="AY23" i="61"/>
  <c r="D23" i="61"/>
  <c r="AU23" i="61"/>
  <c r="M23" i="61"/>
  <c r="H23" i="61"/>
  <c r="L75" i="61"/>
  <c r="AX57" i="61"/>
  <c r="AW77" i="61"/>
  <c r="S77" i="61"/>
  <c r="N57" i="61"/>
  <c r="R57" i="61"/>
  <c r="P77" i="61"/>
  <c r="F77" i="61"/>
  <c r="L77" i="61"/>
  <c r="O57" i="61"/>
  <c r="L57" i="61"/>
  <c r="D72" i="61"/>
  <c r="S41" i="61"/>
  <c r="E41" i="61"/>
  <c r="H57" i="61"/>
  <c r="AW75" i="61"/>
  <c r="AX41" i="61"/>
  <c r="N75" i="61"/>
  <c r="T75" i="61"/>
  <c r="T29" i="61"/>
  <c r="AW42" i="61"/>
  <c r="O66" i="61"/>
  <c r="AY29" i="61"/>
  <c r="AU75" i="61"/>
  <c r="L38" i="61"/>
  <c r="AU66" i="61"/>
  <c r="AV29" i="61"/>
  <c r="G23" i="61"/>
  <c r="S23" i="61"/>
  <c r="Q23" i="61"/>
  <c r="O23" i="61"/>
  <c r="E23" i="61"/>
  <c r="P38" i="61"/>
  <c r="AU38" i="61"/>
  <c r="P41" i="61"/>
  <c r="G49" i="61"/>
  <c r="Q42" i="61"/>
  <c r="AU42" i="61"/>
  <c r="AV25" i="61"/>
  <c r="AY25" i="61"/>
  <c r="AU25" i="61"/>
  <c r="F25" i="61"/>
  <c r="D25" i="61"/>
  <c r="AY48" i="61"/>
  <c r="O48" i="61"/>
  <c r="H74" i="61"/>
  <c r="M74" i="61"/>
  <c r="AU74" i="61"/>
  <c r="K74" i="61"/>
  <c r="G74" i="61"/>
  <c r="J77" i="61"/>
  <c r="T77" i="61"/>
  <c r="H77" i="61"/>
  <c r="R77" i="61"/>
  <c r="AU77" i="61"/>
  <c r="N77" i="61"/>
  <c r="AV77" i="61"/>
  <c r="K75" i="61"/>
  <c r="AV75" i="61"/>
  <c r="M75" i="61"/>
  <c r="AY75" i="61"/>
  <c r="D57" i="61"/>
  <c r="K77" i="61"/>
  <c r="I77" i="61"/>
  <c r="T57" i="61"/>
  <c r="O77" i="61"/>
  <c r="G77" i="61"/>
  <c r="M77" i="61"/>
  <c r="AW57" i="61"/>
  <c r="O41" i="61"/>
  <c r="AX77" i="61"/>
  <c r="U72" i="61"/>
  <c r="AY41" i="61"/>
  <c r="D41" i="61"/>
  <c r="Q75" i="61"/>
  <c r="G75" i="61"/>
  <c r="H41" i="61"/>
  <c r="F72" i="61"/>
  <c r="AX75" i="61"/>
  <c r="AU29" i="61"/>
  <c r="S42" i="61"/>
  <c r="G42" i="61"/>
  <c r="G66" i="61"/>
  <c r="E75" i="61"/>
  <c r="D38" i="61"/>
  <c r="AY66" i="61"/>
  <c r="U23" i="61"/>
  <c r="N23" i="61"/>
  <c r="J23" i="61"/>
  <c r="I23" i="61"/>
  <c r="AX38" i="61"/>
  <c r="AV38" i="61"/>
  <c r="F41" i="61"/>
  <c r="H75" i="61"/>
  <c r="O75" i="61"/>
  <c r="P50" i="61"/>
  <c r="G50" i="61"/>
  <c r="F50" i="61"/>
  <c r="AX50" i="61"/>
  <c r="F61" i="61"/>
  <c r="AX61" i="61"/>
  <c r="R61" i="61"/>
  <c r="AV61" i="61"/>
  <c r="AY36" i="61"/>
  <c r="I36" i="61"/>
  <c r="J75" i="61"/>
  <c r="P57" i="61"/>
  <c r="S57" i="61"/>
  <c r="E57" i="61"/>
  <c r="AY57" i="61"/>
  <c r="AY77" i="61"/>
  <c r="E77" i="61"/>
  <c r="Q57" i="61"/>
  <c r="U57" i="61"/>
  <c r="AV57" i="61"/>
  <c r="I57" i="61"/>
  <c r="K57" i="61"/>
  <c r="U75" i="61"/>
  <c r="U77" i="61"/>
  <c r="AW23" i="61"/>
  <c r="T23" i="61"/>
  <c r="AX23" i="61"/>
  <c r="K23" i="61"/>
  <c r="I75" i="61"/>
  <c r="P75" i="61"/>
  <c r="J38" i="61"/>
  <c r="U38" i="61"/>
  <c r="I38" i="61"/>
  <c r="F38" i="61"/>
  <c r="O38" i="61"/>
  <c r="U42" i="61"/>
  <c r="AY42" i="61"/>
  <c r="L42" i="61"/>
  <c r="E29" i="61"/>
  <c r="U29" i="61"/>
  <c r="Q29" i="61"/>
  <c r="S29" i="61"/>
  <c r="AW29" i="61"/>
  <c r="L29" i="61"/>
  <c r="U49" i="61"/>
  <c r="Q49" i="61"/>
  <c r="D24" i="61"/>
  <c r="U26" i="60"/>
  <c r="U24" i="61"/>
  <c r="BD104" i="50"/>
  <c r="BE104" i="50"/>
  <c r="M73" i="61"/>
  <c r="AW73" i="61"/>
  <c r="R73" i="61"/>
  <c r="L67" i="61"/>
  <c r="R30" i="61"/>
  <c r="G32" i="61"/>
  <c r="AV54" i="61"/>
  <c r="H54" i="61"/>
  <c r="S54" i="61"/>
  <c r="K54" i="61"/>
  <c r="AX34" i="61"/>
  <c r="AU34" i="61"/>
  <c r="N34" i="61"/>
  <c r="T34" i="61"/>
  <c r="J34" i="61"/>
  <c r="AU20" i="61"/>
  <c r="AW12" i="61"/>
  <c r="S8" i="61"/>
  <c r="Q4" i="61"/>
  <c r="U4" i="61"/>
  <c r="AV8" i="61"/>
  <c r="H8" i="61"/>
  <c r="O4" i="61"/>
  <c r="T36" i="60"/>
  <c r="W26" i="60"/>
  <c r="X27" i="60"/>
  <c r="U32" i="60"/>
  <c r="T27" i="60"/>
  <c r="U33" i="60"/>
  <c r="V26" i="60"/>
  <c r="U28" i="60"/>
  <c r="T32" i="60"/>
  <c r="X34" i="60"/>
  <c r="V28" i="60"/>
  <c r="W33" i="60"/>
  <c r="W28" i="60"/>
  <c r="W36" i="60"/>
  <c r="V36" i="60"/>
  <c r="V27" i="60"/>
  <c r="X36" i="60"/>
  <c r="T28" i="60"/>
  <c r="V34" i="60"/>
  <c r="X33" i="60"/>
  <c r="W27" i="60"/>
  <c r="X26" i="60"/>
  <c r="T33" i="60"/>
  <c r="W32" i="60"/>
  <c r="W31" i="60"/>
  <c r="W34" i="60"/>
  <c r="U34" i="60"/>
  <c r="T29" i="60"/>
  <c r="T34" i="60"/>
  <c r="X32" i="60"/>
  <c r="V32" i="60"/>
  <c r="T26" i="60"/>
  <c r="V33" i="60"/>
  <c r="U27" i="60"/>
  <c r="U25" i="60"/>
  <c r="U36" i="60"/>
  <c r="X28" i="60"/>
  <c r="V25" i="60"/>
  <c r="H26" i="60"/>
  <c r="L26" i="60"/>
  <c r="I26" i="60"/>
  <c r="T25" i="60"/>
  <c r="K26" i="60"/>
  <c r="J26" i="60"/>
  <c r="W25" i="60"/>
  <c r="H33" i="60"/>
  <c r="I33" i="60"/>
  <c r="V31" i="60"/>
  <c r="L28" i="60"/>
  <c r="I28" i="60"/>
  <c r="H28" i="60"/>
  <c r="J28" i="60"/>
  <c r="K28" i="60"/>
  <c r="X31" i="60"/>
  <c r="H32" i="60"/>
  <c r="K32" i="60"/>
  <c r="I32" i="60"/>
  <c r="L32" i="60"/>
  <c r="T31" i="60"/>
  <c r="J32" i="60"/>
  <c r="L27" i="60"/>
  <c r="K27" i="60"/>
  <c r="H27" i="60"/>
  <c r="I27" i="60"/>
  <c r="J27" i="60"/>
  <c r="I36" i="60"/>
  <c r="K36" i="60"/>
  <c r="H36" i="60"/>
  <c r="L36" i="60"/>
  <c r="J36" i="60"/>
  <c r="H29" i="60"/>
  <c r="I29" i="60"/>
  <c r="X25" i="60"/>
  <c r="I34" i="60"/>
  <c r="H34" i="60"/>
  <c r="J34" i="60"/>
  <c r="K34" i="60"/>
  <c r="L34" i="60"/>
  <c r="U31" i="60"/>
  <c r="I31" i="60"/>
  <c r="I25" i="60"/>
  <c r="I38" i="60"/>
  <c r="J31" i="60"/>
  <c r="K31" i="60"/>
  <c r="J25" i="60"/>
  <c r="L25" i="60"/>
  <c r="H31" i="60"/>
  <c r="K25" i="60"/>
  <c r="K38" i="60"/>
  <c r="H25" i="60"/>
  <c r="L31" i="60"/>
  <c r="L38" i="60"/>
  <c r="J45" i="60"/>
  <c r="J40" i="60"/>
  <c r="H38" i="60"/>
  <c r="J38" i="60"/>
  <c r="J43" i="60"/>
  <c r="E53" i="57"/>
  <c r="E59" i="57"/>
  <c r="E47" i="57"/>
  <c r="E19" i="57"/>
  <c r="E23" i="57"/>
  <c r="E54" i="57"/>
  <c r="E32" i="57"/>
  <c r="E30" i="57"/>
  <c r="E48" i="57"/>
  <c r="E58" i="57"/>
  <c r="E28" i="57"/>
  <c r="E55" i="57"/>
  <c r="E46" i="57"/>
  <c r="E41" i="57"/>
  <c r="E31" i="57"/>
  <c r="E26" i="57"/>
  <c r="E33" i="57"/>
  <c r="E52" i="57"/>
  <c r="E38" i="57"/>
  <c r="E24" i="57"/>
  <c r="E27" i="57"/>
  <c r="E42" i="57"/>
  <c r="E50" i="57"/>
  <c r="E43" i="57"/>
  <c r="E22" i="57"/>
  <c r="E37" i="57"/>
  <c r="E25" i="57"/>
  <c r="E44" i="57"/>
  <c r="E56" i="57"/>
  <c r="E57" i="57"/>
  <c r="E49" i="57"/>
  <c r="E29" i="57"/>
  <c r="E39" i="57"/>
  <c r="E51" i="57"/>
  <c r="E21" i="57"/>
  <c r="E20" i="57"/>
  <c r="E18" i="57"/>
  <c r="E45" i="57"/>
  <c r="E35" i="57"/>
  <c r="E34" i="57"/>
  <c r="E40" i="57"/>
  <c r="E36" i="57"/>
  <c r="W73" i="38" l="1"/>
  <c r="W71" i="38"/>
  <c r="W72" i="38"/>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<sst xmlns="http://schemas.openxmlformats.org/spreadsheetml/2006/main" count="8911" uniqueCount="1832">
  <si>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</si>
  <si>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</si>
  <si>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</si>
  <si>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</si>
  <si>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</si>
  <si>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</si>
  <si>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</si>
  <si>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</si>
  <si>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</si>
  <si>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</si>
  <si>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</si>
  <si>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</si>
  <si>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</si>
  <si>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</si>
  <si>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</si>
  <si>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</si>
  <si>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</si>
  <si>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</si>
  <si>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</si>
  <si>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</si>
  <si>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</si>
  <si>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</si>
  <si>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</si>
  <si>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</si>
  <si>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</si>
  <si>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</si>
  <si>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</si>
  <si>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</si>
  <si>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</si>
  <si>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</si>
  <si>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</si>
  <si>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</si>
  <si>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</si>
  <si>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</si>
  <si>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</si>
  <si>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</si>
  <si>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</si>
  <si>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</si>
  <si>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</si>
  <si>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</si>
  <si>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</si>
  <si>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</si>
  <si>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</si>
  <si>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</si>
  <si>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</si>
  <si>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</si>
  <si>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</si>
  <si>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</si>
  <si>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</si>
  <si>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</si>
  <si>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</si>
  <si>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</si>
  <si>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</si>
  <si>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</si>
  <si>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</si>
  <si>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</si>
  <si>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</si>
  <si>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</si>
  <si>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</si>
  <si>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</si>
  <si>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</si>
  <si>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</si>
  <si>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</si>
  <si>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</si>
  <si>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</si>
  <si>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</si>
  <si>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</si>
  <si>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</si>
  <si>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</si>
  <si>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</si>
  <si>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</si>
  <si>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</si>
  <si>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</si>
  <si>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</si>
  <si>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</si>
  <si>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</si>
  <si>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</si>
  <si>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</si>
  <si>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</si>
  <si>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</si>
  <si>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</si>
  <si>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</si>
  <si>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</si>
  <si>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</si>
  <si>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</si>
  <si>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</si>
  <si>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</si>
  <si>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</si>
  <si>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</si>
  <si>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</si>
  <si>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</si>
  <si>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</si>
  <si>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</si>
  <si>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</si>
  <si>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</si>
  <si>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</si>
  <si>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</si>
  <si>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</si>
  <si>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</si>
  <si>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</si>
  <si>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</si>
  <si>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</si>
  <si>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</si>
  <si>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</si>
  <si>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</si>
  <si>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</si>
  <si>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</si>
  <si>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</si>
  <si>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</si>
  <si>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</si>
  <si>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</si>
  <si>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</si>
  <si>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</si>
  <si>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</si>
  <si>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</si>
  <si>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</si>
  <si>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</si>
  <si>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</si>
  <si>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</si>
  <si>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</si>
  <si>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</si>
  <si>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</si>
  <si>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</si>
  <si>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</si>
  <si>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</si>
  <si>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</si>
  <si>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</si>
  <si>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</si>
  <si>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</si>
  <si>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</si>
  <si>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</si>
  <si>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</si>
  <si>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</si>
  <si>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</si>
  <si>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</si>
  <si>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</si>
  <si>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</si>
  <si>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</si>
  <si>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</si>
  <si>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</si>
  <si>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</si>
  <si>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</si>
  <si>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</si>
  <si>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</si>
  <si>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</si>
  <si>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</si>
  <si>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</si>
  <si>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</si>
  <si>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</si>
  <si>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</si>
  <si>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</si>
  <si>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</si>
  <si>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</si>
  <si>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</si>
  <si>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</si>
  <si>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</si>
  <si>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</si>
  <si>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</si>
  <si>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</si>
  <si>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</si>
  <si>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</si>
  <si>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</si>
  <si>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</si>
  <si>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</si>
  <si>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</si>
  <si>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</si>
  <si>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</si>
  <si>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</si>
  <si>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</si>
  <si>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</si>
  <si>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</si>
  <si>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</si>
  <si>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</si>
  <si>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</si>
  <si>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</si>
  <si>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</si>
  <si>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</si>
  <si>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</si>
  <si>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</si>
  <si>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</si>
  <si>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</si>
  <si>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</si>
  <si>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</si>
  <si>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</si>
  <si>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</si>
  <si>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</si>
  <si>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</si>
  <si>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</si>
  <si>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</si>
  <si>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</si>
  <si>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</si>
  <si>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</si>
  <si>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</si>
  <si>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</si>
  <si>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</si>
  <si>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</si>
  <si>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</si>
  <si>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</si>
  <si>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</si>
  <si>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</si>
  <si>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</si>
  <si>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</si>
  <si>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</si>
  <si>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</si>
  <si>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</si>
  <si>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</si>
  <si>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</si>
  <si>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</si>
  <si>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</si>
  <si>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</si>
  <si>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</si>
  <si>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</si>
  <si>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</si>
  <si>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</si>
  <si>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</si>
  <si>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</si>
  <si>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</si>
  <si>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</si>
  <si>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</si>
  <si>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</si>
  <si>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</si>
  <si>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</si>
  <si>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</si>
  <si>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</si>
  <si>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</si>
  <si>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</si>
  <si>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</si>
  <si>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</si>
  <si>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</si>
  <si>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</si>
  <si>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</si>
  <si>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</si>
  <si>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</si>
  <si>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</si>
  <si>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</si>
  <si>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</si>
  <si>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</si>
  <si>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</si>
  <si>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</si>
  <si>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</si>
  <si>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</si>
  <si>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</si>
  <si>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</si>
  <si>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</si>
  <si>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</si>
  <si>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</si>
  <si>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</si>
  <si>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</si>
  <si>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</si>
  <si>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</si>
  <si>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</si>
  <si>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</si>
  <si>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</si>
  <si>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</si>
  <si>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</si>
  <si>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</si>
  <si>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</si>
  <si>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</si>
  <si>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</si>
  <si>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</si>
  <si>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</si>
  <si>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</si>
  <si>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</si>
  <si>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</si>
  <si>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</si>
  <si>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</si>
  <si>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</si>
  <si>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</si>
  <si>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</si>
  <si>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</si>
  <si>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</si>
  <si>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</si>
  <si>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</si>
  <si>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</si>
  <si>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</si>
  <si>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</si>
  <si>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</si>
  <si>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</si>
  <si>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</si>
  <si>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</si>
  <si>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</si>
  <si>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</si>
  <si>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</si>
  <si>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</si>
  <si>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</si>
  <si>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</si>
  <si>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</si>
  <si>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</si>
  <si>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</si>
  <si>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</si>
  <si>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</si>
  <si>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</si>
  <si>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</si>
  <si>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</si>
  <si>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</si>
  <si>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</si>
  <si>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</si>
  <si>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</si>
  <si>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</si>
  <si>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</si>
  <si>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</si>
  <si>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</si>
  <si>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</si>
  <si>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</si>
  <si>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</si>
  <si>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</si>
  <si>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</si>
  <si>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</si>
  <si>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</si>
  <si>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</si>
  <si>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</si>
  <si>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</si>
  <si>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</si>
  <si>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</si>
  <si>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</si>
  <si>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</si>
  <si>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</si>
  <si>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</si>
  <si>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</si>
  <si>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</si>
  <si>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</si>
  <si>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</si>
  <si>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</si>
  <si>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</si>
  <si>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</si>
  <si>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</si>
  <si>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</si>
  <si>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</si>
  <si>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</si>
  <si>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</si>
  <si>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</si>
  <si>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</si>
  <si>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</si>
  <si>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</si>
  <si>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</si>
  <si>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</si>
  <si>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</si>
  <si>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</si>
  <si>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</si>
  <si>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</si>
  <si>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</si>
  <si>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</si>
  <si>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</si>
  <si>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</si>
  <si>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</si>
  <si>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</si>
  <si>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</si>
  <si>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</si>
  <si>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</si>
  <si>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</si>
  <si>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</si>
  <si>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</si>
  <si>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</si>
  <si>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</si>
  <si>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</si>
  <si>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</si>
  <si>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</si>
  <si>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</si>
  <si>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</si>
  <si>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</si>
  <si>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</si>
  <si>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</si>
  <si>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</si>
  <si>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</si>
  <si>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</si>
  <si>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</si>
  <si>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</si>
  <si>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</si>
  <si>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</si>
  <si>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</si>
  <si>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</si>
  <si>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</si>
  <si>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</si>
  <si>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</si>
  <si>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</si>
  <si>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</si>
  <si>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</si>
  <si>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</si>
  <si>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</si>
  <si>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</si>
  <si>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</si>
  <si>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</si>
  <si>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</si>
  <si>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</si>
  <si>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</si>
  <si>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</si>
  <si>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</si>
  <si>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</si>
  <si>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</si>
  <si>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</si>
  <si>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</si>
  <si>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</si>
  <si>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</si>
  <si>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</si>
  <si>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</si>
  <si>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</si>
  <si>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</si>
  <si>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</si>
  <si>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</si>
  <si>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</si>
  <si>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</si>
  <si>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</si>
  <si>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</si>
  <si>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</si>
  <si>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</si>
  <si>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</si>
  <si>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</si>
  <si>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</si>
  <si>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</si>
  <si>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</si>
  <si>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</si>
  <si>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</si>
  <si>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</si>
  <si>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</si>
  <si>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</si>
  <si>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</si>
  <si>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</si>
  <si>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</si>
  <si>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</si>
  <si>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</si>
  <si>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</si>
  <si>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</si>
  <si>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</si>
  <si>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</si>
  <si>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</si>
  <si>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</si>
  <si>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</si>
  <si>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</si>
  <si>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</si>
  <si>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</si>
  <si>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</si>
  <si>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</si>
  <si>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</si>
  <si>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</si>
  <si>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</si>
  <si>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</si>
  <si>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</si>
  <si>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</si>
  <si>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</si>
  <si>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</si>
  <si>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</si>
  <si>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</si>
  <si>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</si>
  <si>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</si>
  <si>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</si>
  <si>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</si>
  <si>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</si>
  <si>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</si>
  <si>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</si>
  <si>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</si>
  <si>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</si>
  <si>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</si>
  <si>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</si>
  <si>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</si>
  <si>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</si>
  <si>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</si>
  <si>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</si>
  <si>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</si>
  <si>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</si>
  <si>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</si>
  <si>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</si>
  <si>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</si>
  <si>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</si>
  <si>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</si>
  <si>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</si>
  <si>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</si>
  <si>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</si>
  <si>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</si>
  <si>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</si>
  <si>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</si>
  <si>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</si>
  <si>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</si>
  <si>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</si>
  <si>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</si>
  <si>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</si>
  <si>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</si>
  <si>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</si>
  <si>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</si>
  <si>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</si>
  <si>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</si>
  <si>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</si>
  <si>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</si>
  <si>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</si>
  <si>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</si>
  <si>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</si>
  <si>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</si>
  <si>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</si>
  <si>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</si>
  <si>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</si>
  <si>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</si>
  <si>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</si>
  <si>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</si>
  <si>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</si>
  <si>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</si>
  <si>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</si>
  <si>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</si>
  <si>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</si>
  <si>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</si>
  <si>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</si>
  <si>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</si>
  <si>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</si>
  <si>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</si>
  <si>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</si>
  <si>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</si>
  <si>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</si>
  <si>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</si>
  <si>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</si>
  <si>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</si>
  <si>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</si>
  <si>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</si>
  <si>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</si>
  <si>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</si>
  <si>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</si>
  <si>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</si>
  <si>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</si>
  <si>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</si>
  <si>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</si>
  <si>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</si>
  <si>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</si>
  <si>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</si>
  <si>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</si>
  <si>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</si>
  <si>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</si>
  <si>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</si>
  <si>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</si>
  <si>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</si>
  <si>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</si>
  <si>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</si>
  <si>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</si>
  <si>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</si>
  <si>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</si>
  <si>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</si>
  <si>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</si>
  <si>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</si>
  <si>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</si>
  <si>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</si>
  <si>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</si>
  <si>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</si>
  <si>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</si>
  <si>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</si>
  <si>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</si>
  <si>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</si>
  <si>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</si>
  <si>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</si>
  <si>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</si>
  <si>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</si>
  <si>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</si>
  <si>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</si>
  <si>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</si>
  <si>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</si>
  <si>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</si>
  <si>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</si>
  <si>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</si>
  <si>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</si>
  <si>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</si>
  <si>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</si>
  <si>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</si>
  <si>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</si>
  <si>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</si>
  <si>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</si>
  <si>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</si>
  <si>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</si>
  <si>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</si>
  <si>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</si>
  <si>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</si>
  <si>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</si>
  <si>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</si>
  <si>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</si>
  <si>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</si>
  <si>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</si>
  <si>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</si>
  <si>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</si>
  <si>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</si>
  <si>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</si>
  <si>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</si>
  <si>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</si>
  <si>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</si>
  <si>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</si>
  <si>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</si>
  <si>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</si>
  <si>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</si>
  <si>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</si>
  <si>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</si>
  <si>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</si>
  <si>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</si>
  <si>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</si>
  <si>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</si>
  <si>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</si>
  <si>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</si>
  <si>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</si>
  <si>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</si>
  <si>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</si>
  <si>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</si>
  <si>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</si>
  <si>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</si>
  <si>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</si>
  <si>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</si>
  <si>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</si>
  <si>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</si>
  <si>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</si>
  <si>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</si>
  <si>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</si>
  <si>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</si>
  <si>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</si>
  <si>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</si>
  <si>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</si>
  <si>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</si>
  <si>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</si>
  <si>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</si>
  <si>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</si>
  <si>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</si>
  <si>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</si>
  <si>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</si>
  <si>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</si>
  <si>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</si>
  <si>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</si>
  <si>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</si>
  <si>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</si>
  <si>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</si>
  <si>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</si>
  <si>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</si>
  <si>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</si>
  <si>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</si>
  <si>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</si>
  <si>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</si>
  <si>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</si>
  <si>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</si>
  <si>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</si>
  <si>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</si>
  <si>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</si>
  <si>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</si>
  <si>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</si>
  <si>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</si>
  <si>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</si>
  <si>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</si>
  <si>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</si>
  <si>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</si>
  <si>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</si>
  <si>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</si>
  <si>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</si>
  <si>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</si>
  <si>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</si>
  <si>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</si>
  <si>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</si>
  <si>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</si>
  <si>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</si>
  <si>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</si>
  <si>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</si>
  <si>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</si>
  <si>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</si>
  <si>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</si>
  <si>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</si>
  <si>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</si>
  <si>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</si>
  <si>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</si>
  <si>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</si>
  <si>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</si>
  <si>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</si>
  <si>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</si>
  <si>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</si>
  <si>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</si>
  <si>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</si>
  <si>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</si>
  <si>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</si>
  <si>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</si>
  <si>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</si>
  <si>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</si>
  <si>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</si>
  <si>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</si>
  <si>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</si>
  <si>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</si>
  <si>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</si>
  <si>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</si>
  <si>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</si>
  <si>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</si>
  <si>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</si>
  <si>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</si>
  <si>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</si>
  <si>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</si>
  <si>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</si>
  <si>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</si>
  <si>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</si>
  <si>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</si>
  <si>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</si>
  <si>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</si>
  <si>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</si>
  <si>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</si>
  <si>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</si>
  <si>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</si>
  <si>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</si>
  <si>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</si>
  <si>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</si>
  <si>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</si>
  <si>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</si>
  <si>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</si>
  <si>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</si>
  <si>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</si>
  <si>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</si>
  <si>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</si>
  <si>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</si>
  <si>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</si>
  <si>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</si>
  <si>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</si>
  <si>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</si>
  <si>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</si>
  <si>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</si>
  <si>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</si>
  <si>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</si>
  <si>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</si>
  <si>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</si>
  <si>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</si>
  <si>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</si>
  <si>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</si>
  <si>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</si>
  <si>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</si>
  <si>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</si>
  <si>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</si>
  <si>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</si>
  <si>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</si>
  <si>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</si>
  <si>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</si>
  <si>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</si>
  <si>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</si>
  <si>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</si>
  <si>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</si>
  <si>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</si>
  <si>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</si>
  <si>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</si>
  <si>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</si>
  <si>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</si>
  <si>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</si>
  <si>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</si>
  <si>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</si>
  <si>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</si>
  <si>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</si>
  <si>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</si>
  <si>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</si>
  <si>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</si>
  <si>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</si>
  <si>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</si>
  <si>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</si>
  <si>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</si>
  <si>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</si>
  <si>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</si>
  <si>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</si>
  <si>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</si>
  <si>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</si>
  <si>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</si>
  <si>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</si>
  <si>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</si>
  <si>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</si>
  <si>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</si>
  <si>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</si>
  <si>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</si>
  <si>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</si>
  <si>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</si>
  <si>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</si>
  <si>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</si>
  <si>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</si>
  <si>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</si>
  <si>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</si>
  <si>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</si>
  <si>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</si>
  <si>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</si>
  <si>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</si>
  <si>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</si>
  <si>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</si>
  <si>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</si>
  <si>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</si>
  <si>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</si>
  <si>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</si>
  <si>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</si>
  <si>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</si>
  <si>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</si>
  <si>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</si>
  <si>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</si>
  <si>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</si>
  <si>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</si>
  <si>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</si>
  <si>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</si>
  <si>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</si>
  <si>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</si>
  <si>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</si>
  <si>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</si>
  <si>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</si>
  <si>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</si>
  <si>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</si>
  <si>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</si>
  <si>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</si>
  <si>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</si>
  <si>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</si>
  <si>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</si>
  <si>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</si>
  <si>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</si>
  <si>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</si>
  <si>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</si>
  <si>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</si>
  <si>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</si>
  <si>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</si>
  <si>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</si>
  <si>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</si>
  <si>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</si>
  <si>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</si>
  <si>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</si>
  <si>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</si>
  <si>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</si>
  <si>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</si>
  <si>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</si>
  <si>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</si>
  <si>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</si>
  <si>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</si>
  <si>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</si>
  <si>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</si>
  <si>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</si>
  <si>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</si>
  <si>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</si>
  <si>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</si>
  <si>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</si>
  <si>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</si>
  <si>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</si>
  <si>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</si>
  <si>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</si>
  <si>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</si>
  <si>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</si>
  <si>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</si>
  <si>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</si>
  <si>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</si>
  <si>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</si>
  <si>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</si>
  <si>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</si>
  <si>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</si>
  <si>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</si>
  <si>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</si>
  <si>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</si>
  <si>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</si>
  <si>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</si>
  <si>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</si>
  <si>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</si>
  <si>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</si>
  <si>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</si>
  <si>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</si>
  <si>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</si>
  <si>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</si>
  <si>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</si>
  <si>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</si>
  <si>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</si>
  <si>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</si>
  <si>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</si>
  <si>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</si>
  <si>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</si>
  <si>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</si>
  <si>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</si>
  <si>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</si>
  <si>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</si>
  <si>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</si>
  <si>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</si>
  <si>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</si>
  <si>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</si>
  <si>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</si>
  <si>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</si>
  <si>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</si>
  <si>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</si>
  <si>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</si>
  <si>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</si>
  <si>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</si>
  <si>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</si>
  <si>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</si>
  <si>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</si>
  <si>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</si>
  <si>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</si>
  <si>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</si>
  <si>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</si>
  <si>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</si>
  <si>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</si>
  <si>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</si>
  <si>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</si>
  <si>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</si>
  <si>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</si>
  <si>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</si>
  <si>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</si>
  <si>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</si>
  <si>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</si>
  <si>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</si>
  <si>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</si>
  <si>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</si>
  <si>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</si>
  <si>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</si>
  <si>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</si>
  <si>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</si>
  <si>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</si>
  <si>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</si>
  <si>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</si>
  <si>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</si>
  <si>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</si>
  <si>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</si>
  <si>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</si>
  <si>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</si>
  <si>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</si>
  <si>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</si>
  <si>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</si>
  <si>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</si>
  <si>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</si>
  <si>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</si>
  <si>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</si>
  <si>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</si>
  <si>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</si>
  <si>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</si>
  <si>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</si>
  <si>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</si>
  <si>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</si>
  <si>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</si>
  <si>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</si>
  <si>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</si>
  <si>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</si>
  <si>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</si>
  <si>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</si>
  <si>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</si>
  <si>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</si>
  <si>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</si>
  <si>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</si>
  <si>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</si>
  <si>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</si>
  <si>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</si>
  <si>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</si>
  <si>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</si>
  <si>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</si>
  <si>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</si>
  <si>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</si>
  <si>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</si>
  <si>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</si>
  <si>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</si>
  <si>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</si>
  <si>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</si>
  <si>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</si>
  <si>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</si>
  <si>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</si>
  <si>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</si>
  <si>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</si>
  <si>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</si>
  <si>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</si>
  <si>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</si>
  <si>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</si>
  <si>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</si>
  <si>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</si>
  <si>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</si>
  <si>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</si>
  <si>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</si>
  <si>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</si>
  <si>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</si>
  <si>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</si>
  <si>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</si>
  <si>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</si>
  <si>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</si>
  <si>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</si>
  <si>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</si>
  <si>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</si>
  <si>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</si>
  <si>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</si>
  <si>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</si>
  <si>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</si>
  <si>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</si>
  <si>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</si>
  <si>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</si>
  <si>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</si>
  <si>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</si>
  <si>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</si>
  <si>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</si>
  <si>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</si>
  <si>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</si>
  <si>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</si>
  <si>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</si>
  <si>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</si>
  <si>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</si>
  <si>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</si>
  <si>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</si>
  <si>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</si>
  <si>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</si>
  <si>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</si>
  <si>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</si>
  <si>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</si>
  <si>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</si>
  <si>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</si>
  <si>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</si>
  <si>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</si>
  <si>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</si>
  <si>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</si>
  <si>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</si>
  <si>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</si>
  <si>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</si>
  <si>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</si>
  <si>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</si>
  <si>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</si>
  <si>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</si>
  <si>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</si>
  <si>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</si>
  <si>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</si>
  <si>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</si>
  <si>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</si>
  <si>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</si>
  <si>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</si>
  <si>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</si>
  <si>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</si>
  <si>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</si>
  <si>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</si>
  <si>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</si>
  <si>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</si>
  <si>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</si>
  <si>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</si>
  <si>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</si>
  <si>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</si>
  <si>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</si>
  <si>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</si>
  <si>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</si>
  <si>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</si>
  <si>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</si>
  <si>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</si>
  <si>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</si>
  <si>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</si>
  <si>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</si>
  <si>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</si>
  <si>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</si>
  <si>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</si>
  <si>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</si>
  <si>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</si>
  <si>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</si>
  <si>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</si>
  <si>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</si>
  <si>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</si>
  <si>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</si>
  <si>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</si>
  <si>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</si>
  <si>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</si>
  <si>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</si>
  <si>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</si>
  <si>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</si>
  <si>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</si>
  <si>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</si>
  <si>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</si>
  <si>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</si>
  <si>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</si>
  <si>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</si>
  <si>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</si>
  <si>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</si>
  <si>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</si>
  <si>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</si>
  <si>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</si>
  <si>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</si>
  <si>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</si>
  <si>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</si>
  <si>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</si>
  <si>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</si>
  <si>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</si>
  <si>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</si>
  <si>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</si>
  <si>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</si>
  <si>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</si>
  <si>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</si>
  <si>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</si>
  <si>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</si>
  <si>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</si>
  <si>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</si>
  <si>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</si>
  <si>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</si>
  <si>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</si>
  <si>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</si>
  <si>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</si>
  <si>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</si>
  <si>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</si>
  <si>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</si>
  <si>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</si>
  <si>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</si>
  <si>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</si>
  <si>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</si>
  <si>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</si>
  <si>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</si>
  <si>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</si>
  <si>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</si>
  <si>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</si>
  <si>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</si>
  <si>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</si>
  <si>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</si>
  <si>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</si>
  <si>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</si>
  <si>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</si>
  <si>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</si>
  <si>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</si>
  <si>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</si>
  <si>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</si>
  <si>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</si>
  <si>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</si>
  <si>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</si>
  <si>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</si>
  <si>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</si>
  <si>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</si>
  <si>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</si>
  <si>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</si>
  <si>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</si>
  <si>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</si>
  <si>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</si>
  <si>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</si>
  <si>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</si>
  <si>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</si>
  <si>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</si>
  <si>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</si>
  <si>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</si>
  <si>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</si>
  <si>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</si>
  <si>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</si>
  <si>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</si>
  <si>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</si>
  <si>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</si>
  <si>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</si>
  <si>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</si>
  <si>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</si>
  <si>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</si>
  <si>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</si>
  <si>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</si>
  <si>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</si>
  <si>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</si>
  <si>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</si>
  <si>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</si>
  <si>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</si>
  <si>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</si>
  <si>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</si>
  <si>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</si>
  <si>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</si>
  <si>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</si>
  <si>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</si>
  <si>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</si>
  <si>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</si>
  <si>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</si>
  <si>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</si>
  <si>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</si>
  <si>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</si>
  <si>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</si>
  <si>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</si>
  <si>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</si>
  <si>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</si>
  <si>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</si>
  <si>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</si>
  <si>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</si>
  <si>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</si>
  <si>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</si>
  <si>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</si>
  <si>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</si>
  <si>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</si>
  <si>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</si>
  <si>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</si>
  <si>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</si>
  <si>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</si>
  <si>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</si>
  <si>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</si>
  <si>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</si>
  <si>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</si>
  <si>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</si>
  <si>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</si>
  <si>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</si>
  <si>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</si>
  <si>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</si>
  <si>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</si>
  <si>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</si>
  <si>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</si>
  <si>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</si>
  <si>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</si>
  <si>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</si>
  <si>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</si>
  <si>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</si>
  <si>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</si>
  <si>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</si>
  <si>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</si>
  <si>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</si>
  <si>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</si>
  <si>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</si>
  <si>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</si>
  <si>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</si>
  <si>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</si>
  <si>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</si>
  <si>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</si>
  <si>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</si>
  <si>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</si>
  <si>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</si>
  <si>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</si>
  <si>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</si>
  <si>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</si>
  <si>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</si>
  <si>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</si>
  <si>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</si>
  <si>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</si>
  <si>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</si>
  <si>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</si>
  <si>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</si>
  <si>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</si>
  <si>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</si>
  <si>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</si>
  <si>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</si>
  <si>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</si>
  <si>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</si>
  <si>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</si>
  <si>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</si>
  <si>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</si>
  <si>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</si>
  <si>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</si>
  <si>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</si>
  <si>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</si>
  <si>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</si>
  <si>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</si>
  <si>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</si>
  <si>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</si>
  <si>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</si>
  <si>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</si>
  <si>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</si>
  <si>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</si>
  <si>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</si>
  <si>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</si>
  <si>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</si>
  <si>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</si>
  <si>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</si>
  <si>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</si>
  <si>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</si>
  <si>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</si>
  <si>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</si>
  <si>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</si>
  <si>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</si>
  <si>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</si>
  <si>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</si>
  <si>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</si>
  <si>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</si>
  <si>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</si>
  <si>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</si>
  <si>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</si>
  <si>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</si>
  <si>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</si>
  <si>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</si>
  <si>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</si>
  <si>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</si>
  <si>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</si>
  <si>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</si>
  <si>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</si>
  <si>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</si>
  <si>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</si>
  <si>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</si>
  <si>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</si>
  <si>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</si>
  <si>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</si>
  <si>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</si>
  <si>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</si>
  <si>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</si>
  <si>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</si>
  <si>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</si>
  <si>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</si>
  <si>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</si>
  <si>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</si>
  <si>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</si>
  <si>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</si>
  <si>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</si>
  <si>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</si>
  <si>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</si>
  <si>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</si>
  <si>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</si>
  <si>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</si>
  <si>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</si>
  <si>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</si>
  <si>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</si>
  <si>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</si>
  <si>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</si>
  <si>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</si>
  <si>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</si>
  <si>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</si>
  <si>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</si>
  <si>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</si>
  <si>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</si>
  <si>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</si>
  <si>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</si>
  <si>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</si>
  <si>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</si>
  <si>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</si>
  <si>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</si>
  <si>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</si>
  <si>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</si>
  <si>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</si>
  <si>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</si>
  <si>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</si>
  <si>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</si>
  <si>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</si>
  <si>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</si>
  <si>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</si>
  <si>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</si>
  <si>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</si>
  <si>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</si>
  <si>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</si>
  <si>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</si>
  <si>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</si>
  <si>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</si>
  <si>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</si>
  <si>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</si>
  <si>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</si>
  <si>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</si>
  <si>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</si>
  <si>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</si>
  <si>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</si>
  <si>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</si>
  <si>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</si>
  <si>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</si>
  <si>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</si>
  <si>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</si>
  <si>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</si>
  <si>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</si>
  <si>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</si>
  <si>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</si>
  <si>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</si>
  <si>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</si>
  <si>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</si>
  <si>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</si>
  <si>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</si>
  <si>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</si>
  <si>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</si>
  <si>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</si>
  <si>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</si>
  <si>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</si>
  <si>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</si>
  <si>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</si>
  <si>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</si>
  <si>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</si>
  <si>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</si>
  <si>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</si>
  <si>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</si>
  <si>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</si>
  <si>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</si>
  <si>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</si>
  <si>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</si>
  <si>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</si>
  <si>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</si>
  <si>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</si>
  <si>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</si>
  <si>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</si>
  <si>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</si>
  <si>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</si>
  <si>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</si>
  <si>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</si>
  <si>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</si>
  <si>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</si>
  <si>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</si>
  <si>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</si>
  <si>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</si>
  <si>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</si>
  <si>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</si>
  <si>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</si>
  <si>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</si>
  <si>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</si>
  <si>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</si>
  <si>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</si>
  <si>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</si>
  <si>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</si>
  <si>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</si>
  <si>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</si>
  <si>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</si>
  <si>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</si>
  <si>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</si>
  <si>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</si>
  <si>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</si>
  <si>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</si>
  <si>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</si>
  <si>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</si>
  <si>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</si>
  <si>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</si>
  <si>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</si>
  <si>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</si>
  <si>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</si>
  <si>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</si>
  <si>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</si>
  <si>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</si>
  <si>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</si>
  <si>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</si>
  <si>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</si>
  <si>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</si>
  <si>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</si>
  <si>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</si>
  <si>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</si>
  <si>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</si>
  <si>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</si>
  <si>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</si>
  <si>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</si>
  <si>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</si>
  <si>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</si>
  <si>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</si>
  <si>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</si>
  <si>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</si>
  <si>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</si>
  <si>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</si>
  <si>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</si>
  <si>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</si>
  <si>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</si>
  <si>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</si>
  <si>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</si>
  <si>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</si>
  <si>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</si>
  <si>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</si>
  <si>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</si>
  <si>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</si>
  <si>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</si>
  <si>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</si>
  <si>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</si>
  <si>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</si>
  <si>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</si>
  <si>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</si>
  <si>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</si>
  <si>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</si>
  <si>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</si>
  <si>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</si>
  <si>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</si>
  <si>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</si>
  <si>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</si>
  <si>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</si>
  <si>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</si>
  <si>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</si>
  <si>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</si>
  <si>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</si>
  <si>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</si>
  <si>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</si>
  <si>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</si>
  <si>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</si>
  <si>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</si>
  <si>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</si>
  <si>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</si>
  <si>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</si>
  <si>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</si>
  <si>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</si>
  <si>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</si>
  <si>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</si>
  <si>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</si>
  <si>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</si>
  <si>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</si>
  <si>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</si>
  <si>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</si>
  <si>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</si>
  <si>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</si>
  <si>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</si>
  <si>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</si>
  <si>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</si>
  <si>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</si>
  <si>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</si>
  <si>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</si>
  <si>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</si>
  <si>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</si>
  <si>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</si>
  <si>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</si>
  <si>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</si>
  <si>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</si>
  <si>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</si>
  <si>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</si>
  <si>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</si>
  <si>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</si>
  <si>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</si>
  <si>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</si>
  <si>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</si>
  <si>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</si>
  <si>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</si>
  <si>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</si>
  <si>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</si>
  <si>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</si>
  <si>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</si>
  <si>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</si>
  <si>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</si>
  <si>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</si>
  <si>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</si>
  <si>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</si>
  <si>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</si>
  <si>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</si>
  <si>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</si>
  <si>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</si>
  <si>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</si>
  <si>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</si>
  <si>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</si>
  <si>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</si>
  <si>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</si>
  <si>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</si>
  <si>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</si>
  <si>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</si>
  <si>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</si>
  <si>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</si>
  <si>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</si>
  <si>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</si>
  <si>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</si>
  <si>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</si>
  <si>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</si>
  <si>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</si>
  <si>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</si>
  <si>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</si>
  <si>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</si>
  <si>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</si>
  <si>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</si>
  <si>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</si>
  <si>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</si>
  <si>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</si>
  <si>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</si>
  <si>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</si>
  <si>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</si>
  <si>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</si>
  <si>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</si>
  <si>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</si>
  <si>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</si>
  <si>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</si>
  <si>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</si>
  <si>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</si>
  <si>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</si>
  <si>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</si>
  <si>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</si>
  <si>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</si>
  <si>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</si>
  <si>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</si>
  <si>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</si>
  <si>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</si>
  <si>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</si>
  <si>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</si>
  <si>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</si>
  <si>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</si>
  <si>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</si>
  <si>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</si>
  <si>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</si>
  <si>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</si>
  <si>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</si>
  <si>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</si>
  <si>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</si>
  <si>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</si>
  <si>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</si>
  <si>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</si>
  <si>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</si>
  <si>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</si>
  <si>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</si>
  <si>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</si>
  <si>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</si>
  <si>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</si>
  <si>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</si>
  <si>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</si>
  <si>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</si>
  <si>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</si>
  <si>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</si>
  <si>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</si>
  <si>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</si>
  <si>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</si>
  <si>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</si>
  <si>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</si>
  <si>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</si>
  <si>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</si>
  <si>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</si>
  <si>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</si>
  <si>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</si>
  <si>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</si>
  <si>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</si>
  <si>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</si>
  <si>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</si>
  <si>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</si>
  <si>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</si>
  <si>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</si>
  <si>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</si>
  <si>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</si>
  <si>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</si>
  <si>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</si>
  <si>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</si>
  <si>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</si>
  <si>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</si>
  <si>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</si>
  <si>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</si>
  <si>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</si>
  <si>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</si>
  <si>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</si>
  <si>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</si>
  <si>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</si>
  <si>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</si>
  <si>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</si>
  <si>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</si>
  <si>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</si>
  <si>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</si>
  <si>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</si>
  <si>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</si>
  <si>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</si>
  <si>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</si>
  <si>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</si>
  <si>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</si>
  <si>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</si>
  <si>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</si>
  <si>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</si>
  <si>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</si>
  <si>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</si>
  <si>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</si>
  <si>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</si>
  <si>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</si>
  <si>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</si>
  <si>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</si>
  <si>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</si>
  <si>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</si>
  <si>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</si>
  <si>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</si>
  <si>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</si>
  <si>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</si>
  <si>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</si>
  <si>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</si>
  <si>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</si>
  <si>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</si>
  <si>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</si>
  <si>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</si>
  <si>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</si>
  <si>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</si>
  <si>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</si>
  <si>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</si>
  <si>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</si>
  <si>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</si>
  <si>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</si>
  <si>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</si>
  <si>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</si>
  <si>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</si>
  <si>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</si>
  <si>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</si>
  <si>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</si>
  <si>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</si>
  <si>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</si>
  <si>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</si>
  <si>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</si>
  <si>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</si>
  <si>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</si>
  <si>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</si>
  <si>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</si>
  <si>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</si>
  <si>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</si>
  <si>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</si>
  <si>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</si>
  <si>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</si>
  <si>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</si>
  <si>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</si>
  <si>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</si>
  <si>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</si>
  <si>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</si>
  <si>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</si>
  <si>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</si>
  <si>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</si>
  <si>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</si>
  <si>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</si>
  <si>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</si>
  <si>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</si>
  <si>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</si>
  <si>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</si>
  <si>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</si>
  <si>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</si>
  <si>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</si>
  <si>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</si>
  <si>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</si>
  <si>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</si>
  <si>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</si>
  <si>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</si>
  <si>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</si>
  <si>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</si>
  <si>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</si>
  <si>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</si>
  <si>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</si>
  <si>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</si>
  <si>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</si>
  <si>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</si>
  <si>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</si>
  <si>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</si>
  <si>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</si>
  <si>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</si>
  <si>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</si>
  <si>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</si>
  <si>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</si>
  <si>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</si>
  <si>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</si>
  <si>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</si>
  <si>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</si>
  <si>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</si>
  <si>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</si>
  <si>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</si>
  <si>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</si>
  <si>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</si>
  <si>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</si>
  <si>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</si>
  <si>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</si>
  <si>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</si>
  <si>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</si>
  <si>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</si>
  <si>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</si>
  <si>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</si>
  <si>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</si>
  <si>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</si>
  <si>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</si>
  <si>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</si>
  <si>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</si>
  <si>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</si>
  <si>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</si>
  <si>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</si>
  <si>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</si>
  <si>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</si>
  <si>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</si>
  <si>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</si>
  <si>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</si>
  <si>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</si>
  <si>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</si>
  <si>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</si>
  <si>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</si>
  <si>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</si>
  <si>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</si>
  <si>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</si>
  <si>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</si>
  <si>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</si>
  <si>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</si>
  <si>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</si>
  <si>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</si>
  <si>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</si>
  <si>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</si>
  <si>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</si>
  <si>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</si>
  <si>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</si>
  <si>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</si>
  <si>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</si>
  <si>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</si>
  <si>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</si>
  <si>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</si>
  <si>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</si>
  <si>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</si>
  <si>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</si>
  <si>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</si>
  <si>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</si>
  <si>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</si>
  <si>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</si>
  <si>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</si>
  <si>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</si>
  <si>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</si>
  <si>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</si>
  <si>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</si>
  <si>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</si>
  <si>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</si>
  <si>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</si>
  <si>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</si>
  <si>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</si>
  <si>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</si>
  <si>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</si>
  <si>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</si>
  <si>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</si>
  <si>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</si>
  <si>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</si>
  <si>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</si>
  <si>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</si>
  <si>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</si>
  <si>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</si>
  <si>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</si>
  <si>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</si>
  <si>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</si>
  <si>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</si>
  <si>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</si>
  <si>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</si>
  <si>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</si>
  <si>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</si>
  <si>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</si>
  <si>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</si>
  <si>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</si>
  <si>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</si>
  <si>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</si>
  <si>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</si>
  <si>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</si>
  <si>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</si>
  <si>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</si>
  <si>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</si>
  <si>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</si>
  <si>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</si>
  <si>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</si>
  <si>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</si>
  <si>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</si>
  <si>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</si>
  <si>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</si>
  <si>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</si>
  <si>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</si>
  <si>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</si>
  <si>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</si>
  <si>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</si>
  <si>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</si>
  <si>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</si>
  <si>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</si>
  <si>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</si>
  <si>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</si>
  <si>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</si>
  <si>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</si>
  <si>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</si>
  <si>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</si>
  <si>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</si>
  <si>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</si>
  <si>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</si>
  <si>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ŠESD</t>
  </si>
  <si>
    <t>Šiltnamio efektą sukeliančius dujos</t>
  </si>
  <si>
    <t>Aplinkos apsaugos agentūra</t>
  </si>
  <si>
    <t>LT-2-EN39</t>
  </si>
  <si>
    <t>AB "Kauno energija"</t>
  </si>
  <si>
    <t>Raudondvario pl. 84</t>
  </si>
  <si>
    <t>47179</t>
  </si>
  <si>
    <t>Kaunas</t>
  </si>
  <si>
    <t>Tomas Vilkickas</t>
  </si>
  <si>
    <t>t.vilkickas@kaunoenergija.lt</t>
  </si>
  <si>
    <t>(8 37) 305 814</t>
  </si>
  <si>
    <t>(8 37) 305 622</t>
  </si>
  <si>
    <t>Jurbarkas</t>
  </si>
  <si>
    <t>LT000000000000074</t>
  </si>
  <si>
    <t>Kudirkos g. 33</t>
  </si>
  <si>
    <t>Lietuva/Jurbarkas</t>
  </si>
  <si>
    <t>74138</t>
  </si>
  <si>
    <t>X 6744,50 Y 6772,30</t>
  </si>
  <si>
    <t>Tomas</t>
  </si>
  <si>
    <t>Vilkickas</t>
  </si>
  <si>
    <t>Darius</t>
  </si>
  <si>
    <t>Šermukšnis</t>
  </si>
  <si>
    <t>d.sermuksnis@kaunoenergija.lt</t>
  </si>
  <si>
    <t>(8 37) 305 658</t>
  </si>
  <si>
    <t>tCO2/TJ</t>
  </si>
  <si>
    <t>SIA Bureau Veritas Latvia</t>
  </si>
  <si>
    <t>Duntes street 17a</t>
  </si>
  <si>
    <t>Riga</t>
  </si>
  <si>
    <t>LV-1005</t>
  </si>
  <si>
    <t>LATAK-GHG-488</t>
  </si>
  <si>
    <t>Degimas: Kietasis kuras</t>
  </si>
  <si>
    <t>Gamtinės dujos</t>
  </si>
  <si>
    <t>F1. Dujinis – Gamtinės dujos; Gamtinės dujos</t>
  </si>
  <si>
    <t>Kietas biokuras</t>
  </si>
  <si>
    <t>F2. Skystasis – Sunkusis mazutas; Mazutas</t>
  </si>
  <si>
    <t>F3. Kietasis – Mediena (ne atliekos); Kietas biokuras</t>
  </si>
  <si>
    <t>AB "Kauno energija" Jurbarko katilinė</t>
  </si>
  <si>
    <t>Giedrius Kirstukas</t>
  </si>
  <si>
    <t>giedrius.kirstukas@inbox.lt</t>
  </si>
  <si>
    <t>+37061761848</t>
  </si>
  <si>
    <t>Tomas Garasimavičius</t>
  </si>
  <si>
    <t>13</t>
  </si>
  <si>
    <t>AB "Kauno energija" Technologijų ir inovacijų skyriaus inžinierius</t>
  </si>
  <si>
    <t>AB "Kauno energija" Technologijų ir inovacijų skyriaus vyresnysis inžinierius</t>
  </si>
  <si>
    <t>katilinės metinio išmetamų ŠESD stebėseno plano 13 versiją, kurioje įtrauktas kietą biokurą</t>
  </si>
  <si>
    <t>deginantis 3 MW galingumo katilas.</t>
  </si>
  <si>
    <t>2020 m. lapkričio 20 d. Aplinkos apsaugos agentūra patvirtino AB "Kauno energija" Jurbarko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</si>
</sst>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86" formatCode="#,##0_ ;[Red]\-#,##0\ "/>
    <numFmt numFmtId="187" formatCode="#,##0.00_ ;[Red]\-#,##0.00\ "/>
    <numFmt numFmtId="188" formatCode="#,##0_);[Red]\-#,##0_)"/>
    <numFmt numFmtId="189" formatCode="#,##0.00_);[Red]\-#,##0.00_)"/>
    <numFmt numFmtId="190" formatCode="#,##0.0000_);[Red]\-#,##0.0000_)"/>
    <numFmt numFmtId="191" formatCode="#,##0.0"/>
    <numFmt numFmtId="192" formatCode="0.000"/>
    <numFmt numFmtId="193" formatCode="dd/mm/yy;@"/>
    <numFmt numFmtId="194" formatCode="#,##0.0_ ;[Red]\-#,##0.0\ "/>
    <numFmt numFmtId="195" formatCode="dd/mm/yyyy;@"/>
    <numFmt numFmtId="196"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medium">
        <color indexed="64"/>
      </top>
      <bottom style="hair">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1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89" fontId="0" fillId="17" borderId="41" xfId="0" applyNumberFormat="1" applyFill="1" applyBorder="1" applyAlignment="1" applyProtection="1">
      <alignment horizontal="center" vertical="center"/>
    </xf>
    <xf numFmtId="189"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89" fontId="0" fillId="17" borderId="86" xfId="0" applyNumberFormat="1" applyFill="1" applyBorder="1" applyAlignment="1" applyProtection="1">
      <alignment horizontal="center" vertical="center"/>
    </xf>
    <xf numFmtId="189"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90" fontId="0" fillId="17" borderId="86" xfId="0" applyNumberFormat="1" applyFill="1" applyBorder="1" applyAlignment="1" applyProtection="1">
      <alignment horizontal="center" vertical="center"/>
    </xf>
    <xf numFmtId="190"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92" fontId="0" fillId="17" borderId="41" xfId="0" applyNumberFormat="1" applyFill="1" applyBorder="1" applyAlignment="1" applyProtection="1">
      <alignment horizontal="center" vertical="center"/>
    </xf>
    <xf numFmtId="192" fontId="0" fillId="17" borderId="71" xfId="0" applyNumberFormat="1" applyFill="1" applyBorder="1" applyAlignment="1" applyProtection="1">
      <alignment horizontal="center" vertical="center"/>
    </xf>
    <xf numFmtId="192" fontId="0" fillId="17" borderId="86" xfId="0" applyNumberFormat="1" applyFill="1" applyBorder="1" applyAlignment="1" applyProtection="1">
      <alignment horizontal="center" vertical="center"/>
    </xf>
    <xf numFmtId="192" fontId="0" fillId="17" borderId="42" xfId="0" applyNumberFormat="1" applyFill="1" applyBorder="1" applyAlignment="1" applyProtection="1">
      <alignment horizontal="center" vertical="center"/>
    </xf>
    <xf numFmtId="192" fontId="0" fillId="17" borderId="80" xfId="0" applyNumberFormat="1" applyFill="1" applyBorder="1" applyAlignment="1" applyProtection="1">
      <alignment horizontal="center" vertical="center"/>
    </xf>
    <xf numFmtId="192" fontId="0" fillId="22" borderId="34" xfId="0" applyNumberFormat="1" applyFill="1" applyBorder="1" applyAlignment="1" applyProtection="1">
      <alignment horizontal="center" vertical="center"/>
      <protection locked="0"/>
    </xf>
    <xf numFmtId="192" fontId="0" fillId="22" borderId="89" xfId="0" applyNumberFormat="1" applyFill="1" applyBorder="1" applyAlignment="1" applyProtection="1">
      <alignment horizontal="center" vertical="center"/>
      <protection locked="0"/>
    </xf>
    <xf numFmtId="192"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91"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91" fontId="42" fillId="17" borderId="8" xfId="0" applyNumberFormat="1" applyFont="1" applyFill="1" applyBorder="1" applyAlignment="1" applyProtection="1">
      <alignment horizontal="right" vertical="center"/>
    </xf>
    <xf numFmtId="191" fontId="24" fillId="17" borderId="62" xfId="0" applyNumberFormat="1" applyFont="1" applyFill="1" applyBorder="1" applyAlignment="1" applyProtection="1">
      <alignment horizontal="right" vertical="center"/>
    </xf>
    <xf numFmtId="191" fontId="4" fillId="17" borderId="8" xfId="0" applyNumberFormat="1" applyFont="1" applyFill="1" applyBorder="1" applyAlignment="1" applyProtection="1">
      <alignment horizontal="right" vertical="center"/>
    </xf>
    <xf numFmtId="191" fontId="0" fillId="12" borderId="62" xfId="0" applyNumberFormat="1" applyFill="1" applyBorder="1" applyAlignment="1" applyProtection="1">
      <alignment horizontal="center"/>
    </xf>
    <xf numFmtId="191" fontId="4" fillId="22" borderId="8" xfId="0" applyNumberFormat="1" applyFont="1" applyFill="1" applyBorder="1" applyAlignment="1" applyProtection="1">
      <alignment horizontal="right" vertical="center"/>
      <protection locked="0"/>
    </xf>
    <xf numFmtId="191"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94" fontId="42" fillId="17" borderId="8" xfId="0" applyNumberFormat="1" applyFont="1" applyFill="1" applyBorder="1" applyAlignment="1" applyProtection="1">
      <alignment horizontal="right" vertical="center"/>
    </xf>
    <xf numFmtId="194" fontId="24" fillId="17" borderId="62" xfId="0" applyNumberFormat="1" applyFont="1" applyFill="1" applyBorder="1" applyAlignment="1" applyProtection="1">
      <alignment horizontal="right" vertical="center"/>
    </xf>
    <xf numFmtId="195"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93"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89"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88" fontId="24" fillId="22" borderId="8" xfId="0" applyNumberFormat="1" applyFont="1" applyFill="1" applyBorder="1" applyAlignment="1" applyProtection="1">
      <alignment horizontal="right" vertical="center"/>
      <protection locked="0"/>
    </xf>
    <xf numFmtId="188" fontId="24" fillId="22" borderId="62" xfId="0" applyNumberFormat="1" applyFont="1" applyFill="1" applyBorder="1" applyAlignment="1" applyProtection="1">
      <alignment horizontal="right" vertical="center"/>
      <protection locked="0"/>
    </xf>
    <xf numFmtId="189" fontId="4" fillId="31" borderId="7" xfId="0" applyNumberFormat="1" applyFont="1" applyFill="1" applyBorder="1" applyAlignment="1" applyProtection="1">
      <alignment horizontal="right" vertical="center"/>
      <protection locked="0"/>
    </xf>
    <xf numFmtId="189" fontId="24" fillId="31" borderId="62" xfId="0" applyNumberFormat="1" applyFont="1" applyFill="1" applyBorder="1" applyAlignment="1" applyProtection="1">
      <alignment horizontal="right" vertical="center"/>
      <protection locked="0"/>
    </xf>
    <xf numFmtId="190" fontId="2" fillId="22" borderId="8" xfId="0" applyNumberFormat="1" applyFont="1" applyFill="1" applyBorder="1" applyAlignment="1" applyProtection="1">
      <alignment horizontal="center" vertical="top" wrapText="1"/>
      <protection locked="0"/>
    </xf>
    <xf numFmtId="187" fontId="2" fillId="22" borderId="102" xfId="0" applyNumberFormat="1" applyFont="1" applyFill="1" applyBorder="1" applyAlignment="1" applyProtection="1">
      <alignment horizontal="center" vertical="center" shrinkToFit="1"/>
      <protection locked="0"/>
    </xf>
    <xf numFmtId="196" fontId="4" fillId="17" borderId="7" xfId="0" applyNumberFormat="1" applyFont="1" applyFill="1" applyBorder="1" applyAlignment="1" applyProtection="1">
      <alignment horizontal="right" vertical="center" indent="1"/>
    </xf>
    <xf numFmtId="196" fontId="6" fillId="17" borderId="40" xfId="0" applyNumberFormat="1" applyFont="1" applyFill="1" applyBorder="1" applyAlignment="1" applyProtection="1">
      <alignment horizontal="right" vertical="center" indent="1"/>
    </xf>
    <xf numFmtId="196" fontId="6" fillId="17" borderId="5" xfId="0" applyNumberFormat="1" applyFont="1" applyFill="1" applyBorder="1" applyAlignment="1" applyProtection="1">
      <alignment horizontal="right" vertical="center" indent="1"/>
    </xf>
    <xf numFmtId="196" fontId="6" fillId="17" borderId="117" xfId="0" applyNumberFormat="1" applyFont="1" applyFill="1" applyBorder="1" applyAlignment="1" applyProtection="1">
      <alignment horizontal="right" vertical="center" indent="1"/>
    </xf>
    <xf numFmtId="196" fontId="42" fillId="17" borderId="49" xfId="0" applyNumberFormat="1" applyFont="1" applyFill="1" applyBorder="1" applyAlignment="1" applyProtection="1">
      <alignment horizontal="right" vertical="center" indent="1"/>
    </xf>
    <xf numFmtId="196" fontId="24" fillId="17" borderId="24" xfId="0" applyNumberFormat="1" applyFont="1" applyFill="1" applyBorder="1" applyAlignment="1" applyProtection="1">
      <alignment horizontal="right" vertical="center" indent="1"/>
    </xf>
    <xf numFmtId="196" fontId="35" fillId="17" borderId="119" xfId="0" applyNumberFormat="1" applyFont="1" applyFill="1" applyBorder="1" applyAlignment="1" applyProtection="1">
      <alignment horizontal="right" vertical="center" indent="1"/>
    </xf>
    <xf numFmtId="196" fontId="35" fillId="17" borderId="114" xfId="0" applyNumberFormat="1" applyFont="1" applyFill="1" applyBorder="1" applyAlignment="1" applyProtection="1">
      <alignment horizontal="right" vertical="center" indent="1"/>
    </xf>
    <xf numFmtId="196" fontId="35" fillId="17" borderId="120" xfId="0" applyNumberFormat="1" applyFont="1" applyFill="1" applyBorder="1" applyAlignment="1" applyProtection="1">
      <alignment horizontal="right" vertical="center" indent="1"/>
    </xf>
    <xf numFmtId="196" fontId="89" fillId="17" borderId="121" xfId="0" applyNumberFormat="1" applyFont="1" applyFill="1" applyBorder="1" applyAlignment="1" applyProtection="1">
      <alignment horizontal="right" vertical="center" indent="1"/>
    </xf>
    <xf numFmtId="196" fontId="89" fillId="17" borderId="66" xfId="0" applyNumberFormat="1" applyFont="1" applyFill="1" applyBorder="1" applyAlignment="1" applyProtection="1">
      <alignment horizontal="right" vertical="center" indent="1"/>
    </xf>
    <xf numFmtId="196" fontId="24" fillId="17" borderId="7" xfId="0" applyNumberFormat="1" applyFont="1" applyFill="1" applyBorder="1" applyAlignment="1" applyProtection="1">
      <alignment horizontal="right" vertical="center" indent="1"/>
    </xf>
    <xf numFmtId="196" fontId="35" fillId="17" borderId="40" xfId="0" applyNumberFormat="1" applyFont="1" applyFill="1" applyBorder="1" applyAlignment="1" applyProtection="1">
      <alignment horizontal="right" vertical="center" indent="1"/>
    </xf>
    <xf numFmtId="196" fontId="35" fillId="17" borderId="5" xfId="0" applyNumberFormat="1" applyFont="1" applyFill="1" applyBorder="1" applyAlignment="1" applyProtection="1">
      <alignment horizontal="right" vertical="center" indent="1"/>
    </xf>
    <xf numFmtId="196" fontId="35" fillId="17" borderId="117" xfId="0" applyNumberFormat="1" applyFont="1" applyFill="1" applyBorder="1" applyAlignment="1" applyProtection="1">
      <alignment horizontal="right" vertical="center" indent="1"/>
    </xf>
    <xf numFmtId="187" fontId="24" fillId="17" borderId="7" xfId="0" applyNumberFormat="1" applyFont="1" applyFill="1" applyBorder="1" applyAlignment="1" applyProtection="1">
      <alignment horizontal="right" vertical="center" indent="1"/>
    </xf>
    <xf numFmtId="187" fontId="35" fillId="17" borderId="40" xfId="0" applyNumberFormat="1" applyFont="1" applyFill="1" applyBorder="1" applyAlignment="1" applyProtection="1">
      <alignment horizontal="right" vertical="center" indent="1"/>
    </xf>
    <xf numFmtId="187" fontId="35" fillId="17" borderId="5" xfId="0" applyNumberFormat="1" applyFont="1" applyFill="1" applyBorder="1" applyAlignment="1" applyProtection="1">
      <alignment horizontal="right" vertical="center" indent="1"/>
    </xf>
    <xf numFmtId="187" fontId="35" fillId="17" borderId="117" xfId="0" applyNumberFormat="1" applyFont="1" applyFill="1" applyBorder="1" applyAlignment="1" applyProtection="1">
      <alignment horizontal="right" vertical="center" indent="1"/>
    </xf>
    <xf numFmtId="187" fontId="4" fillId="17" borderId="74" xfId="0" applyNumberFormat="1" applyFont="1" applyFill="1" applyBorder="1" applyAlignment="1" applyProtection="1">
      <alignment horizontal="right" vertical="center" indent="1"/>
    </xf>
    <xf numFmtId="187" fontId="6" fillId="17" borderId="57" xfId="0" applyNumberFormat="1" applyFont="1" applyFill="1" applyBorder="1" applyAlignment="1" applyProtection="1">
      <alignment horizontal="right" vertical="center" indent="1"/>
    </xf>
    <xf numFmtId="187" fontId="6" fillId="17" borderId="53" xfId="0" applyNumberFormat="1" applyFont="1" applyFill="1" applyBorder="1" applyAlignment="1" applyProtection="1">
      <alignment horizontal="right" vertical="center" indent="1"/>
    </xf>
    <xf numFmtId="187" fontId="6" fillId="17" borderId="122" xfId="0" applyNumberFormat="1" applyFont="1" applyFill="1" applyBorder="1" applyAlignment="1" applyProtection="1">
      <alignment horizontal="right" vertical="center" indent="1"/>
    </xf>
    <xf numFmtId="187" fontId="89" fillId="17" borderId="50" xfId="0" applyNumberFormat="1" applyFont="1" applyFill="1" applyBorder="1" applyAlignment="1" applyProtection="1">
      <alignment horizontal="right" vertical="center" indent="1"/>
    </xf>
    <xf numFmtId="187"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37" xfId="0" applyNumberFormat="1" applyFill="1" applyBorder="1" applyAlignment="1" applyProtection="1">
      <alignment horizontal="center" vertical="center" wrapText="1"/>
    </xf>
    <xf numFmtId="0" fontId="0" fillId="12" borderId="37" xfId="0" applyFill="1" applyBorder="1" applyAlignment="1" applyProtection="1">
      <alignment horizontal="center" vertical="center"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0" fillId="12" borderId="0" xfId="0" applyFont="1" applyFill="1" applyAlignment="1" applyProtection="1">
      <alignment horizontal="justify"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186" fontId="0" fillId="23" borderId="7" xfId="0" applyNumberFormat="1" applyFill="1" applyBorder="1" applyAlignment="1" applyProtection="1">
      <alignment vertical="top" wrapText="1"/>
      <protection locked="0"/>
    </xf>
    <xf numFmtId="186"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11" fillId="12" borderId="0" xfId="0" applyFont="1" applyFill="1" applyBorder="1" applyAlignment="1" applyProtection="1">
      <alignment horizontal="left" vertical="top" wrapText="1"/>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39"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36" xfId="10" applyFill="1" applyBorder="1" applyAlignment="1" applyProtection="1">
      <alignment horizontal="center" vertical="top" wrapText="1"/>
    </xf>
    <xf numFmtId="0" fontId="8" fillId="19" borderId="137" xfId="10" applyFill="1" applyBorder="1" applyAlignment="1" applyProtection="1">
      <alignment horizontal="center" vertical="top" wrapText="1"/>
    </xf>
    <xf numFmtId="0" fontId="8" fillId="19" borderId="142" xfId="10" applyFill="1" applyBorder="1" applyAlignment="1" applyProtection="1">
      <alignment horizontal="center" vertical="top" wrapText="1"/>
    </xf>
    <xf numFmtId="0" fontId="8" fillId="19" borderId="140" xfId="10" applyFill="1" applyBorder="1" applyAlignment="1" applyProtection="1">
      <alignment horizontal="center" vertical="top" wrapText="1"/>
    </xf>
    <xf numFmtId="0" fontId="8" fillId="19" borderId="141"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31" borderId="135"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 fillId="19" borderId="138"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130" xfId="0" applyNumberFormat="1" applyFont="1" applyFill="1" applyBorder="1" applyAlignment="1" applyProtection="1">
      <alignment horizontal="left" vertical="top" wrapText="1"/>
      <protection locked="0"/>
    </xf>
    <xf numFmtId="49" fontId="2" fillId="22" borderId="131" xfId="0" applyNumberFormat="1" applyFont="1" applyFill="1" applyBorder="1" applyAlignment="1" applyProtection="1">
      <alignment horizontal="left" vertical="top" wrapText="1"/>
      <protection locked="0"/>
    </xf>
    <xf numFmtId="49" fontId="2" fillId="22" borderId="132"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5"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71" fillId="12" borderId="0" xfId="0" applyFont="1" applyFill="1" applyBorder="1" applyAlignment="1" applyProtection="1">
      <alignment vertical="top" wrapText="1"/>
    </xf>
    <xf numFmtId="49" fontId="2" fillId="31" borderId="134"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29"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128"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28"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33" xfId="0" applyNumberFormat="1" applyFont="1" applyFill="1" applyBorder="1" applyAlignment="1" applyProtection="1">
      <alignment horizontal="left" vertical="top" wrapText="1"/>
      <protection locked="0"/>
    </xf>
    <xf numFmtId="49" fontId="2" fillId="22" borderId="48"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9" borderId="7"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100" fillId="12" borderId="0" xfId="1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37"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6" xfId="0" applyNumberFormat="1"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33" fillId="12" borderId="47" xfId="0" applyNumberFormat="1" applyFont="1" applyFill="1" applyBorder="1" applyAlignment="1" applyProtection="1">
      <alignment horizontal="right" vertical="center"/>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1"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187" fontId="43" fillId="22" borderId="15" xfId="0" applyNumberFormat="1" applyFont="1" applyFill="1" applyBorder="1" applyAlignment="1" applyProtection="1">
      <alignment horizontal="center" vertical="center"/>
      <protection locked="0"/>
    </xf>
    <xf numFmtId="187" fontId="43" fillId="22" borderId="17" xfId="0" applyNumberFormat="1" applyFont="1" applyFill="1" applyBorder="1" applyAlignment="1" applyProtection="1">
      <alignment horizontal="center" vertical="center"/>
      <protection locked="0"/>
    </xf>
    <xf numFmtId="1" fontId="2" fillId="17"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36" xfId="10" quotePrefix="1" applyFill="1" applyBorder="1" applyAlignment="1" applyProtection="1">
      <alignment horizontal="center"/>
    </xf>
    <xf numFmtId="0" fontId="8" fillId="19" borderId="137"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18" fillId="19"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7" xfId="10" applyFill="1" applyBorder="1" applyAlignment="1" applyProtection="1">
      <alignment horizont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86" fontId="10" fillId="17" borderId="15" xfId="0" applyNumberFormat="1" applyFont="1" applyFill="1" applyBorder="1" applyAlignment="1" applyProtection="1">
      <alignment horizontal="right" vertical="center"/>
    </xf>
    <xf numFmtId="186" fontId="10" fillId="17" borderId="16" xfId="0" applyNumberFormat="1" applyFont="1" applyFill="1" applyBorder="1" applyAlignment="1" applyProtection="1">
      <alignment horizontal="right" vertic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86" fontId="87" fillId="17" borderId="22" xfId="0" applyNumberFormat="1" applyFont="1" applyFill="1" applyBorder="1" applyAlignment="1" applyProtection="1">
      <alignment horizontal="right" vertical="center"/>
    </xf>
    <xf numFmtId="186"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0" xfId="0" applyNumberFormat="1" applyFont="1" applyFill="1" applyBorder="1" applyAlignment="1" applyProtection="1">
      <alignment horizontal="left" vertical="top"/>
    </xf>
    <xf numFmtId="0" fontId="2" fillId="17" borderId="131" xfId="0" applyNumberFormat="1" applyFont="1" applyFill="1" applyBorder="1" applyAlignment="1" applyProtection="1">
      <alignment horizontal="left" vertical="top"/>
    </xf>
    <xf numFmtId="0" fontId="2" fillId="17" borderId="128"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401955</xdr:colOff>
      <xdr:row>47</xdr:row>
      <xdr:rowOff>156322</xdr:rowOff>
    </xdr:from>
    <xdr:to>
      <xdr:col>5</xdr:col>
      <xdr:colOff>817869</xdr:colOff>
      <xdr:row>47</xdr:row>
      <xdr:rowOff>156322</xdr:rowOff>
    </xdr:to>
    <xdr:sp macro="[0]!DieseArbeitsmappe.AddEmissionSource" textlink="">
      <xdr:nvSpPr>
        <xdr:cNvPr id="11" name="Plus 1">
          <a:extLst>
            <a:ext uri="{FF2B5EF4-FFF2-40B4-BE49-F238E27FC236}">
              <a16:creationId xmlns:a16="http://schemas.microsoft.com/office/drawing/2014/main" id="{A180195A-F8C8-40DE-9F78-F59E872655EE}"/>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4" t="str">
        <f>Translations!$B$3</f>
        <v>a_Contents</v>
      </c>
      <c r="C7" s="1298"/>
      <c r="D7" s="1298"/>
      <c r="E7" s="1298"/>
      <c r="F7" s="1298"/>
      <c r="G7" s="1298"/>
      <c r="H7" s="1298"/>
      <c r="I7" s="1298"/>
      <c r="J7" s="143"/>
    </row>
    <row r="8" spans="1:10" x14ac:dyDescent="0.2">
      <c r="A8" s="143"/>
      <c r="B8" s="1294" t="str">
        <f>Translations!$B$4</f>
        <v>b_Guidelines and conditions</v>
      </c>
      <c r="C8" s="1295"/>
      <c r="D8" s="1295"/>
      <c r="E8" s="1295"/>
      <c r="F8" s="1295"/>
      <c r="G8" s="1295"/>
      <c r="H8" s="1295"/>
      <c r="I8" s="1295"/>
      <c r="J8" s="143"/>
    </row>
    <row r="9" spans="1:10" ht="5.0999999999999996" customHeight="1" x14ac:dyDescent="0.2">
      <c r="A9" s="143"/>
      <c r="B9" s="1294"/>
      <c r="C9" s="1295"/>
      <c r="D9" s="1295"/>
      <c r="E9" s="1295"/>
      <c r="F9" s="1295"/>
      <c r="G9" s="1295"/>
      <c r="H9" s="1295"/>
      <c r="I9" s="1295"/>
      <c r="J9" s="143"/>
    </row>
    <row r="10" spans="1:10" x14ac:dyDescent="0.2">
      <c r="A10" s="143"/>
      <c r="B10" s="1294" t="str">
        <f>Translations!$B$491</f>
        <v>A. Veiklos vykdytojų ir įrenginių tapatybė</v>
      </c>
      <c r="C10" s="1295"/>
      <c r="D10" s="1295"/>
      <c r="E10" s="1295"/>
      <c r="F10" s="1295"/>
      <c r="G10" s="1295"/>
      <c r="H10" s="1295"/>
      <c r="I10" s="1295"/>
      <c r="J10" s="143"/>
    </row>
    <row r="11" spans="1:10" ht="12.75" customHeight="1" x14ac:dyDescent="0.2">
      <c r="B11" s="1034"/>
      <c r="C11" s="1296" t="str">
        <f>Translations!$B$492</f>
        <v>Ataskaitiniai metai</v>
      </c>
      <c r="D11" s="1296"/>
      <c r="E11" s="1296"/>
      <c r="F11" s="1296"/>
      <c r="G11" s="1296"/>
      <c r="H11" s="1296"/>
      <c r="I11" s="1296"/>
      <c r="J11" s="143"/>
    </row>
    <row r="12" spans="1:10" ht="12.75" customHeight="1" x14ac:dyDescent="0.2">
      <c r="B12" s="1034"/>
      <c r="C12" s="1296" t="str">
        <f>Translations!$B$493</f>
        <v>Informacija apie veiklos vykdytoją</v>
      </c>
      <c r="D12" s="1296"/>
      <c r="E12" s="1296"/>
      <c r="F12" s="1296"/>
      <c r="G12" s="1296"/>
      <c r="H12" s="1296"/>
      <c r="I12" s="1296"/>
      <c r="J12" s="143"/>
    </row>
    <row r="13" spans="1:10" ht="12.75" customHeight="1" x14ac:dyDescent="0.2">
      <c r="B13" s="1034"/>
      <c r="C13" s="1296" t="str">
        <f>Translations!$B$494</f>
        <v>Informacija apie įrenginį</v>
      </c>
      <c r="D13" s="1296"/>
      <c r="E13" s="1296"/>
      <c r="F13" s="1296"/>
      <c r="G13" s="1296"/>
      <c r="H13" s="1296"/>
      <c r="I13" s="1296"/>
      <c r="J13" s="143"/>
    </row>
    <row r="14" spans="1:10" ht="12.75" customHeight="1" x14ac:dyDescent="0.2">
      <c r="B14" s="1034"/>
      <c r="C14" s="1296" t="str">
        <f>Translations!$B$6</f>
        <v xml:space="preserve">Kontaktiniai duomenys </v>
      </c>
      <c r="D14" s="1296"/>
      <c r="E14" s="1296"/>
      <c r="F14" s="1296"/>
      <c r="G14" s="1296"/>
      <c r="H14" s="1296"/>
      <c r="I14" s="1296"/>
      <c r="J14" s="143"/>
    </row>
    <row r="15" spans="1:10" ht="12.75" customHeight="1" x14ac:dyDescent="0.2">
      <c r="B15" s="1034"/>
      <c r="C15" s="1296" t="str">
        <f>Translations!$B$495</f>
        <v>Vertintojo kontaktiniai duomenys</v>
      </c>
      <c r="D15" s="1296"/>
      <c r="E15" s="1296"/>
      <c r="F15" s="1296"/>
      <c r="G15" s="1296"/>
      <c r="H15" s="1296"/>
      <c r="I15" s="1296"/>
      <c r="J15" s="143"/>
    </row>
    <row r="16" spans="1:10" ht="5.0999999999999996" customHeight="1" x14ac:dyDescent="0.2">
      <c r="B16" s="1034"/>
      <c r="C16" s="1296"/>
      <c r="D16" s="1296"/>
      <c r="E16" s="1296"/>
      <c r="F16" s="1296"/>
      <c r="G16" s="1296"/>
      <c r="H16" s="1296"/>
      <c r="I16" s="1296"/>
      <c r="J16" s="143"/>
    </row>
    <row r="17" spans="1:10" x14ac:dyDescent="0.2">
      <c r="A17" s="143"/>
      <c r="B17" s="1294" t="str">
        <f>Translations!$B$496</f>
        <v>B. Įrenginio aprašas</v>
      </c>
      <c r="C17" s="1295"/>
      <c r="D17" s="1295"/>
      <c r="E17" s="1295"/>
      <c r="F17" s="1295"/>
      <c r="G17" s="1295"/>
      <c r="H17" s="1295"/>
      <c r="I17" s="1295"/>
      <c r="J17" s="143"/>
    </row>
    <row r="18" spans="1:10" x14ac:dyDescent="0.2">
      <c r="B18" s="1034"/>
      <c r="C18" s="1296" t="str">
        <f>Translations!$B$497</f>
        <v>I priede nurodyta veikla</v>
      </c>
      <c r="D18" s="1296"/>
      <c r="E18" s="1296"/>
      <c r="F18" s="1296"/>
      <c r="G18" s="1296"/>
      <c r="H18" s="1296"/>
      <c r="I18" s="1296"/>
      <c r="J18" s="143"/>
    </row>
    <row r="19" spans="1:10" x14ac:dyDescent="0.2">
      <c r="B19" s="1035"/>
      <c r="C19" s="1296" t="str">
        <f>Translations!$B$96</f>
        <v>Stebėsenos metodai</v>
      </c>
      <c r="D19" s="1296"/>
      <c r="E19" s="1296"/>
      <c r="F19" s="1296"/>
      <c r="G19" s="1296"/>
      <c r="H19" s="1296"/>
      <c r="I19" s="1296"/>
      <c r="J19" s="143"/>
    </row>
    <row r="20" spans="1:10" x14ac:dyDescent="0.2">
      <c r="B20" s="1034"/>
      <c r="C20" s="1296" t="str">
        <f>Translations!$B$98</f>
        <v>Sukėlikliai</v>
      </c>
      <c r="D20" s="1296"/>
      <c r="E20" s="1296"/>
      <c r="F20" s="1296"/>
      <c r="G20" s="1296"/>
      <c r="H20" s="1296"/>
      <c r="I20" s="1296"/>
      <c r="J20" s="143"/>
    </row>
    <row r="21" spans="1:10" x14ac:dyDescent="0.2">
      <c r="B21" s="1034"/>
      <c r="C21" s="1296" t="str">
        <f>Translations!$B$97</f>
        <v>Matavimo taškai</v>
      </c>
      <c r="D21" s="1296"/>
      <c r="E21" s="1296"/>
      <c r="F21" s="1296"/>
      <c r="G21" s="1296"/>
      <c r="H21" s="1296"/>
      <c r="I21" s="1296"/>
      <c r="J21" s="143"/>
    </row>
    <row r="22" spans="1:10" ht="5.0999999999999996" customHeight="1" x14ac:dyDescent="0.2">
      <c r="B22" s="1112"/>
      <c r="C22" s="1297"/>
      <c r="D22" s="1297"/>
      <c r="E22" s="1297"/>
      <c r="F22" s="1297"/>
      <c r="G22" s="1297"/>
      <c r="H22" s="1297"/>
      <c r="I22" s="1297"/>
      <c r="J22" s="143"/>
    </row>
    <row r="23" spans="1:10" x14ac:dyDescent="0.2">
      <c r="A23" s="143"/>
      <c r="B23" s="1294" t="str">
        <f>Translations!$B$498</f>
        <v>C. Sukėlikliai</v>
      </c>
      <c r="C23" s="1295"/>
      <c r="D23" s="1295"/>
      <c r="E23" s="1295"/>
      <c r="F23" s="1295"/>
      <c r="G23" s="1295"/>
      <c r="H23" s="1295"/>
      <c r="I23" s="1295"/>
      <c r="J23" s="143"/>
    </row>
    <row r="24" spans="1:10" ht="5.0999999999999996" customHeight="1" x14ac:dyDescent="0.2">
      <c r="B24" s="1112"/>
      <c r="C24" s="1297"/>
      <c r="D24" s="1297"/>
      <c r="E24" s="1297"/>
      <c r="F24" s="1297"/>
      <c r="G24" s="1297"/>
      <c r="H24" s="1297"/>
      <c r="I24" s="1297"/>
      <c r="J24" s="143"/>
    </row>
    <row r="25" spans="1:10" x14ac:dyDescent="0.2">
      <c r="A25" s="143"/>
      <c r="B25" s="1294" t="str">
        <f>Translations!$B$499</f>
        <v>D. Matavimu grindžiami metodai</v>
      </c>
      <c r="C25" s="1295"/>
      <c r="D25" s="1295"/>
      <c r="E25" s="1295"/>
      <c r="F25" s="1295"/>
      <c r="G25" s="1295"/>
      <c r="H25" s="1295"/>
      <c r="I25" s="1295"/>
      <c r="J25" s="143"/>
    </row>
    <row r="26" spans="1:10" ht="5.0999999999999996" customHeight="1" x14ac:dyDescent="0.2">
      <c r="B26" s="1112"/>
      <c r="C26" s="1297"/>
      <c r="D26" s="1297"/>
      <c r="E26" s="1297"/>
      <c r="F26" s="1297"/>
      <c r="G26" s="1297"/>
      <c r="H26" s="1297"/>
      <c r="I26" s="1297"/>
      <c r="J26" s="143"/>
    </row>
    <row r="27" spans="1:10" x14ac:dyDescent="0.2">
      <c r="A27" s="143"/>
      <c r="B27" s="1294" t="str">
        <f>Translations!$B$500</f>
        <v>E. Alternatyvus metodas</v>
      </c>
      <c r="C27" s="1295"/>
      <c r="D27" s="1295"/>
      <c r="E27" s="1295"/>
      <c r="F27" s="1295"/>
      <c r="G27" s="1295"/>
      <c r="H27" s="1295"/>
      <c r="I27" s="1295"/>
      <c r="J27" s="143"/>
    </row>
    <row r="28" spans="1:10" ht="5.0999999999999996" customHeight="1" x14ac:dyDescent="0.2">
      <c r="B28" s="1112"/>
      <c r="C28" s="1297"/>
      <c r="D28" s="1297"/>
      <c r="E28" s="1297"/>
      <c r="F28" s="1297"/>
      <c r="G28" s="1297"/>
      <c r="H28" s="1297"/>
      <c r="I28" s="1297"/>
      <c r="J28" s="143"/>
    </row>
    <row r="29" spans="1:10" x14ac:dyDescent="0.2">
      <c r="A29" s="143"/>
      <c r="B29" s="1294" t="str">
        <f>Translations!$B$501</f>
        <v>F. Gaminant pirminį aliuminį išmetamo PFC kiekio nustatymas</v>
      </c>
      <c r="C29" s="1295"/>
      <c r="D29" s="1295"/>
      <c r="E29" s="1295"/>
      <c r="F29" s="1295"/>
      <c r="G29" s="1295"/>
      <c r="H29" s="1295"/>
      <c r="I29" s="1295"/>
      <c r="J29" s="143"/>
    </row>
    <row r="30" spans="1:10" ht="5.0999999999999996" customHeight="1" x14ac:dyDescent="0.2">
      <c r="B30" s="1112"/>
      <c r="C30" s="1297"/>
      <c r="D30" s="1297"/>
      <c r="E30" s="1297"/>
      <c r="F30" s="1297"/>
      <c r="G30" s="1297"/>
      <c r="H30" s="1297"/>
      <c r="I30" s="1297"/>
      <c r="J30" s="143"/>
    </row>
    <row r="31" spans="1:10" x14ac:dyDescent="0.2">
      <c r="A31" s="143"/>
      <c r="B31" s="1294" t="str">
        <f>Translations!$B$502</f>
        <v>G. Duomenų spragos</v>
      </c>
      <c r="C31" s="1295"/>
      <c r="D31" s="1295"/>
      <c r="E31" s="1295"/>
      <c r="F31" s="1295"/>
      <c r="G31" s="1295"/>
      <c r="H31" s="1295"/>
      <c r="I31" s="1295"/>
      <c r="J31" s="143"/>
    </row>
    <row r="32" spans="1:10" ht="5.0999999999999996" customHeight="1" x14ac:dyDescent="0.2">
      <c r="A32" s="144"/>
      <c r="B32" s="1031"/>
      <c r="C32" s="1031"/>
      <c r="D32" s="1032"/>
      <c r="E32" s="1032"/>
      <c r="F32" s="1032"/>
      <c r="G32" s="1032"/>
      <c r="H32" s="1032"/>
      <c r="I32" s="1032"/>
      <c r="J32" s="144"/>
    </row>
    <row r="33" spans="1:10" x14ac:dyDescent="0.2">
      <c r="A33" s="143"/>
      <c r="B33" s="1294" t="str">
        <f>Translations!$B$503</f>
        <v>H. Papildoma informacija</v>
      </c>
      <c r="C33" s="1295"/>
      <c r="D33" s="1295"/>
      <c r="E33" s="1295"/>
      <c r="F33" s="1295"/>
      <c r="G33" s="1295"/>
      <c r="H33" s="1295"/>
      <c r="I33" s="1295"/>
      <c r="J33" s="143"/>
    </row>
    <row r="34" spans="1:10" x14ac:dyDescent="0.2">
      <c r="A34" s="143"/>
      <c r="B34" s="1181"/>
      <c r="C34" s="1296" t="str">
        <f>Translations!$B$504</f>
        <v>Išsami informacija apie gamybą</v>
      </c>
      <c r="D34" s="1296"/>
      <c r="E34" s="1296"/>
      <c r="F34" s="1296"/>
      <c r="G34" s="1296"/>
      <c r="H34" s="1296"/>
      <c r="I34" s="1296"/>
      <c r="J34" s="143"/>
    </row>
    <row r="35" spans="1:10" x14ac:dyDescent="0.2">
      <c r="B35" s="1034"/>
      <c r="C35" s="1296" t="str">
        <f>Translations!$B$505</f>
        <v>Apibrėžtys ir santrumpos</v>
      </c>
      <c r="D35" s="1296"/>
      <c r="E35" s="1296"/>
      <c r="F35" s="1296"/>
      <c r="G35" s="1296"/>
      <c r="H35" s="1296"/>
      <c r="I35" s="1296"/>
      <c r="J35" s="143"/>
    </row>
    <row r="36" spans="1:10" x14ac:dyDescent="0.2">
      <c r="B36" s="1034"/>
      <c r="C36" s="1296" t="str">
        <f>Translations!$B$10</f>
        <v>Papildoma informacija</v>
      </c>
      <c r="D36" s="1296"/>
      <c r="E36" s="1296"/>
      <c r="F36" s="1296"/>
      <c r="G36" s="1296"/>
      <c r="H36" s="1296"/>
      <c r="I36" s="1296"/>
      <c r="J36" s="143"/>
    </row>
    <row r="37" spans="1:10" x14ac:dyDescent="0.2">
      <c r="B37" s="1034"/>
      <c r="C37" s="1296" t="str">
        <f>Translations!$B$11</f>
        <v>Pastabos</v>
      </c>
      <c r="D37" s="1296"/>
      <c r="E37" s="1296"/>
      <c r="F37" s="1296"/>
      <c r="G37" s="1296"/>
      <c r="H37" s="1296"/>
      <c r="I37" s="1296"/>
      <c r="J37" s="143"/>
    </row>
    <row r="38" spans="1:10" ht="5.0999999999999996" customHeight="1" x14ac:dyDescent="0.2">
      <c r="A38" s="144"/>
      <c r="B38" s="1031"/>
      <c r="C38" s="1031"/>
      <c r="D38" s="1032"/>
      <c r="E38" s="1032"/>
      <c r="F38" s="1032"/>
      <c r="G38" s="1032"/>
      <c r="H38" s="1032"/>
      <c r="I38" s="1032"/>
      <c r="J38" s="144"/>
    </row>
    <row r="39" spans="1:10" x14ac:dyDescent="0.2">
      <c r="A39" s="143"/>
      <c r="B39" s="1294" t="str">
        <f>Translations!$B$506</f>
        <v>I. Santrauka</v>
      </c>
      <c r="C39" s="1295"/>
      <c r="D39" s="1295"/>
      <c r="E39" s="1295"/>
      <c r="F39" s="1295"/>
      <c r="G39" s="1295"/>
      <c r="H39" s="1295"/>
      <c r="I39" s="1295"/>
      <c r="J39" s="143"/>
    </row>
    <row r="40" spans="1:10" ht="5.0999999999999996" customHeight="1" x14ac:dyDescent="0.2">
      <c r="A40" s="144"/>
      <c r="B40" s="1031"/>
      <c r="C40" s="1031"/>
      <c r="D40" s="1032"/>
      <c r="E40" s="1032"/>
      <c r="F40" s="1032"/>
      <c r="G40" s="1032"/>
      <c r="H40" s="1032"/>
      <c r="I40" s="1032"/>
      <c r="J40" s="144"/>
    </row>
    <row r="41" spans="1:10" x14ac:dyDescent="0.2">
      <c r="A41" s="143"/>
      <c r="B41" s="1294" t="str">
        <f>Translations!$B$507</f>
        <v>J. Apskaita</v>
      </c>
      <c r="C41" s="1295"/>
      <c r="D41" s="1295"/>
      <c r="E41" s="1295"/>
      <c r="F41" s="1295"/>
      <c r="G41" s="1295"/>
      <c r="H41" s="1295"/>
      <c r="I41" s="1295"/>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AB "Kauno energija"</v>
      </c>
      <c r="G44" s="183"/>
      <c r="H44" s="183"/>
      <c r="I44" s="184"/>
      <c r="J44" s="851"/>
    </row>
    <row r="45" spans="1:10" ht="12.75" customHeight="1" x14ac:dyDescent="0.2">
      <c r="B45" s="30" t="str">
        <f>Translations!$B$13</f>
        <v>Įrenginio pavadinimas</v>
      </c>
      <c r="F45" s="185" t="str">
        <f>IF(ISBLANK('A_Operator&amp;Inst.ID'!$I$43),"",'A_Operator&amp;Inst.ID'!$I$43)</f>
        <v>AB "Kauno energija" Jurbarko katilinė</v>
      </c>
      <c r="G45" s="186"/>
      <c r="H45" s="186"/>
      <c r="I45" s="187"/>
      <c r="J45" s="851"/>
    </row>
    <row r="46" spans="1:10" ht="13.5" thickBot="1" x14ac:dyDescent="0.25">
      <c r="B46" s="30" t="str">
        <f>Translations!$B$14</f>
        <v>Unikalus įrenginio kodas</v>
      </c>
      <c r="F46" s="959" t="str">
        <f>IF(ISBLANK('A_Operator&amp;Inst.ID'!$I$45),"",'A_Operator&amp;Inst.ID'!$I$45)</f>
        <v>LT000000000000074</v>
      </c>
      <c r="G46" s="960"/>
      <c r="H46" s="960"/>
      <c r="I46" s="961"/>
    </row>
    <row r="48" spans="1:10" x14ac:dyDescent="0.2">
      <c r="B48" s="1298" t="str">
        <f>Translations!$B$509</f>
        <v>Jeigu Jūsų kompetentinga institucija reikalauja, kad Jūs pateiktumėte pasirašytą popierinę metinės išmetamųjų ŠESD kiekio ataskaitos kopiją, ją pasirašykite žemiau paliktoje vietoje:</v>
      </c>
      <c r="C48" s="1302"/>
      <c r="D48" s="1302"/>
      <c r="E48" s="1302"/>
      <c r="F48" s="1302"/>
      <c r="G48" s="1302"/>
      <c r="H48" s="1302"/>
      <c r="I48" s="1302"/>
    </row>
    <row r="49" spans="2:9" x14ac:dyDescent="0.2">
      <c r="B49" s="1302"/>
      <c r="C49" s="1302"/>
      <c r="D49" s="1302"/>
      <c r="E49" s="1302"/>
      <c r="F49" s="1302"/>
      <c r="G49" s="1302"/>
      <c r="H49" s="1302"/>
      <c r="I49" s="1302"/>
    </row>
    <row r="55" spans="2:9" ht="13.5" thickBot="1" x14ac:dyDescent="0.25">
      <c r="B55" s="1310">
        <v>44225</v>
      </c>
      <c r="C55" s="1311"/>
      <c r="D55" s="1311"/>
      <c r="F55" s="165"/>
      <c r="G55" s="165" t="s">
        <v>1825</v>
      </c>
      <c r="H55" s="165"/>
      <c r="I55" s="165"/>
    </row>
    <row r="56" spans="2:9" ht="25.5" customHeight="1" x14ac:dyDescent="0.2">
      <c r="B56" s="1303" t="str">
        <f>Translations!$B$15</f>
        <v>Data</v>
      </c>
      <c r="C56" s="1303"/>
      <c r="D56" s="1303"/>
      <c r="F56" s="1292" t="str">
        <f>Translations!$B$16</f>
        <v>Teisiškai atsakingo asmens asmenvardis ir parašas</v>
      </c>
      <c r="G56" s="1293"/>
      <c r="H56" s="1293"/>
      <c r="I56" s="1293"/>
    </row>
    <row r="57" spans="2:9" x14ac:dyDescent="0.2">
      <c r="D57" s="166"/>
      <c r="E57" s="166"/>
      <c r="F57" s="166"/>
      <c r="G57" s="166"/>
    </row>
    <row r="60" spans="2:9" ht="13.5" thickBot="1" x14ac:dyDescent="0.25">
      <c r="B60" s="70" t="str">
        <f>Translations!$B$17</f>
        <v>Informacija apie šablono versiją</v>
      </c>
    </row>
    <row r="61" spans="2:9" x14ac:dyDescent="0.2">
      <c r="B61" s="1304" t="str">
        <f>Translations!$B$18</f>
        <v>Šabloną pateikė</v>
      </c>
      <c r="C61" s="1305"/>
      <c r="D61" s="1305"/>
      <c r="E61" s="1306"/>
      <c r="F61" s="167" t="str">
        <f>VersionDocumentation!B4</f>
        <v>Lithuania</v>
      </c>
      <c r="G61" s="159"/>
      <c r="H61" s="159"/>
      <c r="I61" s="160"/>
    </row>
    <row r="62" spans="2:9" x14ac:dyDescent="0.2">
      <c r="B62" s="1307" t="str">
        <f>Translations!$B$19</f>
        <v>Paskelbimo data</v>
      </c>
      <c r="C62" s="1308"/>
      <c r="D62" s="1308"/>
      <c r="E62" s="1309"/>
      <c r="F62" s="852">
        <f>VersionDocumentation!B3</f>
        <v>42356</v>
      </c>
      <c r="G62" s="161"/>
      <c r="H62" s="161"/>
      <c r="I62" s="162"/>
    </row>
    <row r="63" spans="2:9" x14ac:dyDescent="0.2">
      <c r="B63" s="1307" t="str">
        <f>Translations!$B$20</f>
        <v>Kalba</v>
      </c>
      <c r="C63" s="1308"/>
      <c r="D63" s="1308"/>
      <c r="E63" s="1309"/>
      <c r="F63" s="168" t="str">
        <f>VersionDocumentation!B5</f>
        <v>Lithuanian</v>
      </c>
      <c r="G63" s="161"/>
      <c r="H63" s="161"/>
      <c r="I63" s="162"/>
    </row>
    <row r="64" spans="2:9" ht="13.5" thickBot="1" x14ac:dyDescent="0.25">
      <c r="B64" s="1299" t="str">
        <f>Translations!$B$21</f>
        <v>Failo pavadinimas</v>
      </c>
      <c r="C64" s="1300"/>
      <c r="D64" s="1300"/>
      <c r="E64" s="1301"/>
      <c r="F64" s="169" t="str">
        <f>VersionDocumentation!C3</f>
        <v>P3 Inst AER_LT_lt_181215.xls</v>
      </c>
      <c r="G64" s="163"/>
      <c r="H64" s="163"/>
      <c r="I64" s="164"/>
    </row>
  </sheetData>
  <sheetProtection sheet="1"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C26:I26"/>
    <mergeCell ref="B27:I27"/>
    <mergeCell ref="B29:I29"/>
    <mergeCell ref="C34:I34"/>
    <mergeCell ref="C20:I20"/>
    <mergeCell ref="B10:I10"/>
    <mergeCell ref="B23:I23"/>
    <mergeCell ref="B25:I25"/>
    <mergeCell ref="C11:I11"/>
    <mergeCell ref="C12:I12"/>
    <mergeCell ref="C22:I22"/>
    <mergeCell ref="C24:I24"/>
    <mergeCell ref="C13:I13"/>
    <mergeCell ref="C16:I16"/>
    <mergeCell ref="F56:I56"/>
    <mergeCell ref="B41:I41"/>
    <mergeCell ref="B31:I31"/>
    <mergeCell ref="C14:I14"/>
    <mergeCell ref="C15:I15"/>
    <mergeCell ref="B33:I33"/>
    <mergeCell ref="C30:I30"/>
    <mergeCell ref="B39:I39"/>
    <mergeCell ref="C36:I36"/>
    <mergeCell ref="C37:I37"/>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5"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zoomScaleNormal="100" workbookViewId="0">
      <pane ySplit="4" topLeftCell="A5" activePane="bottomLeft" state="frozen"/>
      <selection pane="bottomLeft" activeCell="A6" sqref="A6"/>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379" t="s">
        <v>570</v>
      </c>
      <c r="B2" s="1566"/>
      <c r="C2" s="1567"/>
      <c r="D2" s="1387" t="str">
        <f>Translations!$B$23</f>
        <v>Naršymo laukas</v>
      </c>
      <c r="E2" s="1373"/>
      <c r="F2" s="1357" t="str">
        <f>Translations!$B$24</f>
        <v>Turinys</v>
      </c>
      <c r="G2" s="1358"/>
      <c r="H2" s="1357" t="str">
        <f>Translations!$B$25</f>
        <v>Ankstesnis lapas</v>
      </c>
      <c r="I2" s="1358"/>
      <c r="J2" s="1357" t="str">
        <f>Translations!$B$26</f>
        <v>Kitas lapas</v>
      </c>
      <c r="K2" s="1358"/>
      <c r="L2" s="1357"/>
      <c r="M2" s="1358"/>
      <c r="N2" s="1020"/>
    </row>
    <row r="3" spans="1:19" ht="12.75" customHeight="1" x14ac:dyDescent="0.2">
      <c r="A3" s="1568"/>
      <c r="B3" s="1569"/>
      <c r="C3" s="1570"/>
      <c r="D3" s="1362" t="str">
        <f>Translations!$B$27</f>
        <v>Lapo viršus</v>
      </c>
      <c r="E3" s="1362"/>
      <c r="F3" s="1675" t="str">
        <f>Translations!$B$767</f>
        <v>Išsami informacija apie gamybą</v>
      </c>
      <c r="G3" s="1659"/>
      <c r="H3" s="1659" t="str">
        <f>Translations!$B$505</f>
        <v>Apibrėžtys ir santrumpos</v>
      </c>
      <c r="I3" s="1659"/>
      <c r="J3" s="1674" t="str">
        <f>Translations!$B$768</f>
        <v>Papildoma informacija</v>
      </c>
      <c r="K3" s="1674"/>
      <c r="L3" s="1636" t="str">
        <f>Translations!$B$11</f>
        <v>Pastabos</v>
      </c>
      <c r="M3" s="1637"/>
      <c r="N3" s="734"/>
    </row>
    <row r="4" spans="1:19" ht="13.5" customHeight="1" thickBot="1" x14ac:dyDescent="0.25">
      <c r="A4" s="1571"/>
      <c r="B4" s="1572"/>
      <c r="C4" s="1573"/>
      <c r="D4" s="1362"/>
      <c r="E4" s="1362"/>
      <c r="F4" s="1642"/>
      <c r="G4" s="1643"/>
      <c r="H4" s="1643"/>
      <c r="I4" s="1643"/>
      <c r="J4" s="1643"/>
      <c r="K4" s="1643"/>
      <c r="L4" s="1362"/>
      <c r="M4" s="1362"/>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55" t="str">
        <f>Translations!$B$769</f>
        <v>H. Further Information on this report (Papildoma informacija apie šią ataskaitą)</v>
      </c>
      <c r="C6" s="1655"/>
      <c r="D6" s="1655"/>
      <c r="E6" s="1655"/>
      <c r="F6" s="1655"/>
      <c r="G6" s="1655"/>
      <c r="H6" s="1655"/>
      <c r="I6" s="1655"/>
      <c r="J6" s="1655"/>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18" t="str">
        <f>Translations!$B$767</f>
        <v>Išsami informacija apie gamybą</v>
      </c>
      <c r="D8" s="1518"/>
      <c r="E8" s="1518"/>
      <c r="F8" s="1518"/>
      <c r="G8" s="1518"/>
      <c r="H8" s="1518"/>
      <c r="I8" s="1518"/>
      <c r="J8" s="1518"/>
      <c r="K8" s="1518"/>
      <c r="L8" s="1518"/>
      <c r="M8" s="1518"/>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494" t="str">
        <f>Translations!$B$770</f>
        <v>Čia pateikite informaciją apie produktus, įskaitant (centrinį) šildymą arba elektros energijos gamybą, kurie gaminami įrenginyje.</v>
      </c>
      <c r="D10" s="1495"/>
      <c r="E10" s="1495"/>
      <c r="F10" s="1495"/>
      <c r="G10" s="1495"/>
      <c r="H10" s="1495"/>
      <c r="I10" s="1495"/>
      <c r="J10" s="1495"/>
      <c r="K10" s="1495"/>
      <c r="L10" s="1495"/>
      <c r="N10" s="749"/>
    </row>
    <row r="11" spans="1:19" s="202" customFormat="1" ht="25.5" customHeight="1" x14ac:dyDescent="0.2">
      <c r="A11" s="727"/>
      <c r="C11" s="1531" t="str">
        <f>Translations!$B$771</f>
        <v>Pateikite su konkrečia valstybe nare susijusias rekomendacijas, ypač apie šios informacijos būklę, kiek tai susiję su įvertinimu.</v>
      </c>
      <c r="D11" s="1531"/>
      <c r="E11" s="1531"/>
      <c r="F11" s="1531"/>
      <c r="G11" s="1531"/>
      <c r="H11" s="1531"/>
      <c r="I11" s="1531"/>
      <c r="J11" s="1531"/>
      <c r="K11" s="1531"/>
      <c r="L11" s="1531"/>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530" t="str">
        <f>Translations!$B$772</f>
        <v>Produkto identifikatorius (pavadinimas)</v>
      </c>
      <c r="D13" s="1530"/>
      <c r="E13" s="1530"/>
      <c r="F13" s="1530"/>
      <c r="G13" s="1530" t="str">
        <f>Translations!$B$773</f>
        <v>PRODCOM kodas</v>
      </c>
      <c r="H13" s="1530"/>
      <c r="I13" s="1530"/>
      <c r="J13" s="211" t="str">
        <f>Translations!$B$158</f>
        <v>Vienetas</v>
      </c>
      <c r="K13" s="1672" t="str">
        <f>Translations!$B$774</f>
        <v>Veiklos lygis</v>
      </c>
      <c r="L13" s="1672"/>
      <c r="M13" s="267"/>
      <c r="N13" s="734"/>
      <c r="R13" s="1176" t="s">
        <v>608</v>
      </c>
    </row>
    <row r="14" spans="1:19" ht="12.75" customHeight="1" x14ac:dyDescent="0.2">
      <c r="A14" s="1021"/>
      <c r="B14" s="1174">
        <v>1</v>
      </c>
      <c r="C14" s="1656"/>
      <c r="D14" s="1656"/>
      <c r="E14" s="1656"/>
      <c r="F14" s="1656"/>
      <c r="G14" s="1657"/>
      <c r="H14" s="1657"/>
      <c r="I14" s="1657"/>
      <c r="J14" s="1175"/>
      <c r="K14" s="1673"/>
      <c r="L14" s="1673"/>
      <c r="M14" s="267"/>
      <c r="N14" s="734"/>
      <c r="R14" s="1177" t="b">
        <f>MSPara_ProductionMandatory</f>
        <v>0</v>
      </c>
    </row>
    <row r="15" spans="1:19" ht="12.75" customHeight="1" x14ac:dyDescent="0.2">
      <c r="A15" s="1021"/>
      <c r="B15" s="1174">
        <v>2</v>
      </c>
      <c r="C15" s="1656"/>
      <c r="D15" s="1656"/>
      <c r="E15" s="1656"/>
      <c r="F15" s="1656"/>
      <c r="G15" s="1657"/>
      <c r="H15" s="1657"/>
      <c r="I15" s="1657"/>
      <c r="J15" s="1175"/>
      <c r="K15" s="1673"/>
      <c r="L15" s="1673"/>
      <c r="M15" s="267"/>
      <c r="N15" s="734"/>
      <c r="R15" s="1177" t="b">
        <f>R14</f>
        <v>0</v>
      </c>
    </row>
    <row r="16" spans="1:19" ht="12.75" customHeight="1" x14ac:dyDescent="0.2">
      <c r="A16" s="1021"/>
      <c r="B16" s="1174">
        <v>3</v>
      </c>
      <c r="C16" s="1656"/>
      <c r="D16" s="1656"/>
      <c r="E16" s="1656"/>
      <c r="F16" s="1656"/>
      <c r="G16" s="1657"/>
      <c r="H16" s="1657"/>
      <c r="I16" s="1657"/>
      <c r="J16" s="1175"/>
      <c r="K16" s="1673"/>
      <c r="L16" s="1673"/>
      <c r="M16" s="267"/>
      <c r="N16" s="734"/>
      <c r="R16" s="1177" t="b">
        <f t="shared" ref="R16:R23" si="0">R15</f>
        <v>0</v>
      </c>
    </row>
    <row r="17" spans="1:18" ht="12.75" customHeight="1" x14ac:dyDescent="0.2">
      <c r="A17" s="1021"/>
      <c r="B17" s="1174">
        <v>4</v>
      </c>
      <c r="C17" s="1656"/>
      <c r="D17" s="1656"/>
      <c r="E17" s="1656"/>
      <c r="F17" s="1656"/>
      <c r="G17" s="1657"/>
      <c r="H17" s="1657"/>
      <c r="I17" s="1657"/>
      <c r="J17" s="1175"/>
      <c r="K17" s="1673"/>
      <c r="L17" s="1673"/>
      <c r="M17" s="267"/>
      <c r="N17" s="734"/>
      <c r="R17" s="1177" t="b">
        <f t="shared" si="0"/>
        <v>0</v>
      </c>
    </row>
    <row r="18" spans="1:18" ht="12.75" customHeight="1" x14ac:dyDescent="0.2">
      <c r="A18" s="1021"/>
      <c r="B18" s="1174">
        <v>5</v>
      </c>
      <c r="C18" s="1656"/>
      <c r="D18" s="1656"/>
      <c r="E18" s="1656"/>
      <c r="F18" s="1656"/>
      <c r="G18" s="1657"/>
      <c r="H18" s="1657"/>
      <c r="I18" s="1657"/>
      <c r="J18" s="1175"/>
      <c r="K18" s="1673"/>
      <c r="L18" s="1673"/>
      <c r="M18" s="267"/>
      <c r="N18" s="734"/>
      <c r="R18" s="1177" t="b">
        <f t="shared" si="0"/>
        <v>0</v>
      </c>
    </row>
    <row r="19" spans="1:18" ht="12.75" customHeight="1" x14ac:dyDescent="0.2">
      <c r="A19" s="1021"/>
      <c r="B19" s="1174">
        <v>6</v>
      </c>
      <c r="C19" s="1656"/>
      <c r="D19" s="1656"/>
      <c r="E19" s="1656"/>
      <c r="F19" s="1656"/>
      <c r="G19" s="1657"/>
      <c r="H19" s="1657"/>
      <c r="I19" s="1657"/>
      <c r="J19" s="1175"/>
      <c r="K19" s="1673"/>
      <c r="L19" s="1673"/>
      <c r="M19" s="267"/>
      <c r="N19" s="734"/>
      <c r="R19" s="1177" t="b">
        <f t="shared" si="0"/>
        <v>0</v>
      </c>
    </row>
    <row r="20" spans="1:18" ht="12.75" customHeight="1" x14ac:dyDescent="0.2">
      <c r="A20" s="1021"/>
      <c r="B20" s="1174">
        <v>7</v>
      </c>
      <c r="C20" s="1656"/>
      <c r="D20" s="1656"/>
      <c r="E20" s="1656"/>
      <c r="F20" s="1656"/>
      <c r="G20" s="1657"/>
      <c r="H20" s="1657"/>
      <c r="I20" s="1657"/>
      <c r="J20" s="1175"/>
      <c r="K20" s="1673"/>
      <c r="L20" s="1673"/>
      <c r="M20" s="267"/>
      <c r="N20" s="734"/>
      <c r="R20" s="1177" t="b">
        <f t="shared" si="0"/>
        <v>0</v>
      </c>
    </row>
    <row r="21" spans="1:18" ht="12.75" customHeight="1" x14ac:dyDescent="0.2">
      <c r="A21" s="1021"/>
      <c r="B21" s="1174">
        <v>8</v>
      </c>
      <c r="C21" s="1656"/>
      <c r="D21" s="1656"/>
      <c r="E21" s="1656"/>
      <c r="F21" s="1656"/>
      <c r="G21" s="1657"/>
      <c r="H21" s="1657"/>
      <c r="I21" s="1657"/>
      <c r="J21" s="1175"/>
      <c r="K21" s="1673"/>
      <c r="L21" s="1673"/>
      <c r="M21" s="267"/>
      <c r="N21" s="734"/>
      <c r="R21" s="1177" t="b">
        <f t="shared" si="0"/>
        <v>0</v>
      </c>
    </row>
    <row r="22" spans="1:18" ht="12.75" customHeight="1" x14ac:dyDescent="0.2">
      <c r="A22" s="1021"/>
      <c r="B22" s="1174">
        <v>9</v>
      </c>
      <c r="C22" s="1656"/>
      <c r="D22" s="1656"/>
      <c r="E22" s="1656"/>
      <c r="F22" s="1656"/>
      <c r="G22" s="1657"/>
      <c r="H22" s="1657"/>
      <c r="I22" s="1657"/>
      <c r="J22" s="1175"/>
      <c r="K22" s="1673"/>
      <c r="L22" s="1673"/>
      <c r="M22" s="267"/>
      <c r="N22" s="734"/>
      <c r="R22" s="1177" t="b">
        <f t="shared" si="0"/>
        <v>0</v>
      </c>
    </row>
    <row r="23" spans="1:18" ht="12.75" customHeight="1" x14ac:dyDescent="0.2">
      <c r="A23" s="1021"/>
      <c r="B23" s="1174">
        <v>10</v>
      </c>
      <c r="C23" s="1656"/>
      <c r="D23" s="1656"/>
      <c r="E23" s="1656"/>
      <c r="F23" s="1656"/>
      <c r="G23" s="1657"/>
      <c r="H23" s="1657"/>
      <c r="I23" s="1657"/>
      <c r="J23" s="1175"/>
      <c r="K23" s="1673"/>
      <c r="L23" s="1673"/>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18" t="str">
        <f>Translations!$B$9</f>
        <v>Vartojamų sąvokų ir santrumpų sąrašas</v>
      </c>
      <c r="D25" s="1518"/>
      <c r="E25" s="1518"/>
      <c r="F25" s="1518"/>
      <c r="G25" s="1518"/>
      <c r="H25" s="1518"/>
      <c r="I25" s="1518"/>
      <c r="J25" s="1518"/>
      <c r="K25" s="1518"/>
      <c r="L25" s="1518"/>
      <c r="M25" s="1518"/>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412" t="str">
        <f>Translations!$B$775</f>
        <v>Pateikite santrumpų, akronimų arba apibrėžčių, kuriuos naudojote rengdami šią metinę išmetamųjų ŠESD kiekio ataskaitą, sąrašą.</v>
      </c>
      <c r="D27" s="1412"/>
      <c r="E27" s="1412"/>
      <c r="F27" s="1412"/>
      <c r="G27" s="1412"/>
      <c r="H27" s="1412"/>
      <c r="I27" s="1412"/>
      <c r="J27" s="1412"/>
      <c r="K27" s="1412"/>
      <c r="L27" s="1412"/>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530" t="str">
        <f>Translations!$B$172</f>
        <v>Santrumpa</v>
      </c>
      <c r="D29" s="1635"/>
      <c r="E29" s="1530" t="str">
        <f>Translations!$B$173</f>
        <v>Apibrėžtis</v>
      </c>
      <c r="F29" s="1635"/>
      <c r="G29" s="1635"/>
      <c r="H29" s="1635"/>
      <c r="I29" s="1635"/>
      <c r="J29" s="1635"/>
      <c r="K29" s="1635"/>
      <c r="L29" s="1635"/>
      <c r="M29" s="267"/>
      <c r="N29" s="734"/>
    </row>
    <row r="30" spans="1:18" x14ac:dyDescent="0.2">
      <c r="A30" s="836"/>
      <c r="B30" s="1023"/>
      <c r="C30" s="1656" t="s">
        <v>1785</v>
      </c>
      <c r="D30" s="1656"/>
      <c r="E30" s="1657" t="s">
        <v>1786</v>
      </c>
      <c r="F30" s="1657"/>
      <c r="G30" s="1657"/>
      <c r="H30" s="1657"/>
      <c r="I30" s="1657"/>
      <c r="J30" s="1657"/>
      <c r="K30" s="1657"/>
      <c r="L30" s="1657"/>
      <c r="M30" s="267"/>
      <c r="N30" s="734"/>
    </row>
    <row r="31" spans="1:18" x14ac:dyDescent="0.2">
      <c r="A31" s="836"/>
      <c r="B31" s="1023"/>
      <c r="C31" s="1656"/>
      <c r="D31" s="1656"/>
      <c r="E31" s="1657"/>
      <c r="F31" s="1657"/>
      <c r="G31" s="1657"/>
      <c r="H31" s="1657"/>
      <c r="I31" s="1657"/>
      <c r="J31" s="1657"/>
      <c r="K31" s="1657"/>
      <c r="L31" s="1657"/>
      <c r="M31" s="267"/>
      <c r="N31" s="734"/>
    </row>
    <row r="32" spans="1:18" x14ac:dyDescent="0.2">
      <c r="A32" s="836"/>
      <c r="B32" s="1023"/>
      <c r="C32" s="1656"/>
      <c r="D32" s="1656"/>
      <c r="E32" s="1657"/>
      <c r="F32" s="1657"/>
      <c r="G32" s="1657"/>
      <c r="H32" s="1657"/>
      <c r="I32" s="1657"/>
      <c r="J32" s="1657"/>
      <c r="K32" s="1657"/>
      <c r="L32" s="1657"/>
      <c r="M32" s="267"/>
      <c r="N32" s="734"/>
    </row>
    <row r="33" spans="1:18" x14ac:dyDescent="0.2">
      <c r="A33" s="836"/>
      <c r="B33" s="1023"/>
      <c r="C33" s="1656"/>
      <c r="D33" s="1656"/>
      <c r="E33" s="1657"/>
      <c r="F33" s="1657"/>
      <c r="G33" s="1657"/>
      <c r="H33" s="1657"/>
      <c r="I33" s="1657"/>
      <c r="J33" s="1657"/>
      <c r="K33" s="1657"/>
      <c r="L33" s="1657"/>
      <c r="M33" s="267"/>
      <c r="N33" s="734"/>
    </row>
    <row r="34" spans="1:18" x14ac:dyDescent="0.2">
      <c r="A34" s="836"/>
      <c r="B34" s="1023"/>
      <c r="C34" s="1656"/>
      <c r="D34" s="1656"/>
      <c r="E34" s="1657"/>
      <c r="F34" s="1657"/>
      <c r="G34" s="1657"/>
      <c r="H34" s="1657"/>
      <c r="I34" s="1657"/>
      <c r="J34" s="1657"/>
      <c r="K34" s="1657"/>
      <c r="L34" s="1657"/>
      <c r="M34" s="267"/>
      <c r="N34" s="734"/>
    </row>
    <row r="35" spans="1:18" x14ac:dyDescent="0.2">
      <c r="A35" s="836"/>
      <c r="B35" s="1023"/>
      <c r="C35" s="1656"/>
      <c r="D35" s="1656"/>
      <c r="E35" s="1657"/>
      <c r="F35" s="1657"/>
      <c r="G35" s="1657"/>
      <c r="H35" s="1657"/>
      <c r="I35" s="1657"/>
      <c r="J35" s="1657"/>
      <c r="K35" s="1657"/>
      <c r="L35" s="1657"/>
      <c r="M35" s="267"/>
      <c r="N35" s="734"/>
    </row>
    <row r="36" spans="1:18" x14ac:dyDescent="0.2">
      <c r="A36" s="836"/>
      <c r="B36" s="1023"/>
      <c r="C36" s="1656"/>
      <c r="D36" s="1656"/>
      <c r="E36" s="1657"/>
      <c r="F36" s="1657"/>
      <c r="G36" s="1657"/>
      <c r="H36" s="1657"/>
      <c r="I36" s="1657"/>
      <c r="J36" s="1657"/>
      <c r="K36" s="1657"/>
      <c r="L36" s="1657"/>
      <c r="M36" s="267"/>
      <c r="N36" s="734"/>
    </row>
    <row r="37" spans="1:18" x14ac:dyDescent="0.2">
      <c r="A37" s="836"/>
      <c r="B37" s="1023"/>
      <c r="C37" s="1656"/>
      <c r="D37" s="1656"/>
      <c r="E37" s="1657"/>
      <c r="F37" s="1657"/>
      <c r="G37" s="1657"/>
      <c r="H37" s="1657"/>
      <c r="I37" s="1657"/>
      <c r="J37" s="1657"/>
      <c r="K37" s="1657"/>
      <c r="L37" s="1657"/>
      <c r="M37" s="267"/>
      <c r="N37" s="734"/>
    </row>
    <row r="38" spans="1:18" x14ac:dyDescent="0.2">
      <c r="A38" s="836"/>
      <c r="B38" s="1023"/>
      <c r="C38" s="1656"/>
      <c r="D38" s="1656"/>
      <c r="E38" s="1657"/>
      <c r="F38" s="1657"/>
      <c r="G38" s="1657"/>
      <c r="H38" s="1657"/>
      <c r="I38" s="1657"/>
      <c r="J38" s="1657"/>
      <c r="K38" s="1657"/>
      <c r="L38" s="1657"/>
      <c r="M38" s="267"/>
      <c r="N38" s="734"/>
    </row>
    <row r="39" spans="1:18" x14ac:dyDescent="0.2">
      <c r="A39" s="836"/>
      <c r="B39" s="1023"/>
      <c r="C39" s="1656"/>
      <c r="D39" s="1656"/>
      <c r="E39" s="1657"/>
      <c r="F39" s="1657"/>
      <c r="G39" s="1657"/>
      <c r="H39" s="1657"/>
      <c r="I39" s="1657"/>
      <c r="J39" s="1657"/>
      <c r="K39" s="1657"/>
      <c r="L39" s="1657"/>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18" t="str">
        <f>Translations!$B$10</f>
        <v>Papildoma informacija</v>
      </c>
      <c r="D41" s="1518"/>
      <c r="E41" s="1518"/>
      <c r="F41" s="1518"/>
      <c r="G41" s="1518"/>
      <c r="H41" s="1518"/>
      <c r="I41" s="1518"/>
      <c r="J41" s="1518"/>
      <c r="K41" s="1518"/>
      <c r="L41" s="1518"/>
      <c r="M41" s="1518"/>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412"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2"/>
      <c r="E43" s="1412"/>
      <c r="F43" s="1412"/>
      <c r="G43" s="1412"/>
      <c r="H43" s="1412"/>
      <c r="I43" s="1412"/>
      <c r="J43" s="1412"/>
      <c r="K43" s="1412"/>
      <c r="L43" s="1412"/>
      <c r="M43" s="267"/>
      <c r="N43" s="734"/>
    </row>
    <row r="44" spans="1:18" ht="25.5" customHeight="1" x14ac:dyDescent="0.2">
      <c r="A44" s="836"/>
      <c r="B44" s="1024"/>
      <c r="C44" s="165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8"/>
      <c r="E44" s="1658"/>
      <c r="F44" s="1658"/>
      <c r="G44" s="1658"/>
      <c r="H44" s="1658"/>
      <c r="I44" s="1658"/>
      <c r="J44" s="1658"/>
      <c r="K44" s="1658"/>
      <c r="L44" s="1658"/>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530" t="str">
        <f>Translations!$B$174</f>
        <v>Rinkmenos pavadinimas / nuoroda</v>
      </c>
      <c r="D46" s="1635"/>
      <c r="E46" s="1530" t="str">
        <f>Translations!$B$175</f>
        <v>Dokumento aprašymas</v>
      </c>
      <c r="F46" s="1635"/>
      <c r="G46" s="1635"/>
      <c r="H46" s="1635"/>
      <c r="I46" s="1635"/>
      <c r="J46" s="1635"/>
      <c r="K46" s="1635"/>
      <c r="L46" s="1635"/>
      <c r="M46" s="267"/>
      <c r="N46" s="734"/>
    </row>
    <row r="47" spans="1:18" x14ac:dyDescent="0.2">
      <c r="A47" s="836"/>
      <c r="B47" s="1023"/>
      <c r="C47" s="1656"/>
      <c r="D47" s="1656"/>
      <c r="E47" s="1657"/>
      <c r="F47" s="1657"/>
      <c r="G47" s="1657"/>
      <c r="H47" s="1657"/>
      <c r="I47" s="1657"/>
      <c r="J47" s="1657"/>
      <c r="K47" s="1657"/>
      <c r="L47" s="1657"/>
      <c r="M47" s="267"/>
      <c r="N47" s="734"/>
    </row>
    <row r="48" spans="1:18" x14ac:dyDescent="0.2">
      <c r="A48" s="836"/>
      <c r="B48" s="1023"/>
      <c r="C48" s="1656"/>
      <c r="D48" s="1656"/>
      <c r="E48" s="1657"/>
      <c r="F48" s="1657"/>
      <c r="G48" s="1657"/>
      <c r="H48" s="1657"/>
      <c r="I48" s="1657"/>
      <c r="J48" s="1657"/>
      <c r="K48" s="1657"/>
      <c r="L48" s="1657"/>
      <c r="M48" s="267"/>
      <c r="N48" s="734"/>
    </row>
    <row r="49" spans="1:14" x14ac:dyDescent="0.2">
      <c r="A49" s="836"/>
      <c r="B49" s="1023"/>
      <c r="C49" s="1656"/>
      <c r="D49" s="1656"/>
      <c r="E49" s="1657"/>
      <c r="F49" s="1657"/>
      <c r="G49" s="1657"/>
      <c r="H49" s="1657"/>
      <c r="I49" s="1657"/>
      <c r="J49" s="1657"/>
      <c r="K49" s="1657"/>
      <c r="L49" s="1657"/>
      <c r="M49" s="267"/>
      <c r="N49" s="734"/>
    </row>
    <row r="50" spans="1:14" x14ac:dyDescent="0.2">
      <c r="A50" s="836"/>
      <c r="B50" s="1023"/>
      <c r="C50" s="1656"/>
      <c r="D50" s="1656"/>
      <c r="E50" s="1657"/>
      <c r="F50" s="1657"/>
      <c r="G50" s="1657"/>
      <c r="H50" s="1657"/>
      <c r="I50" s="1657"/>
      <c r="J50" s="1657"/>
      <c r="K50" s="1657"/>
      <c r="L50" s="1657"/>
      <c r="M50" s="267"/>
      <c r="N50" s="734"/>
    </row>
    <row r="51" spans="1:14" x14ac:dyDescent="0.2">
      <c r="A51" s="836"/>
      <c r="B51" s="1023"/>
      <c r="C51" s="1656"/>
      <c r="D51" s="1656"/>
      <c r="E51" s="1657"/>
      <c r="F51" s="1657"/>
      <c r="G51" s="1657"/>
      <c r="H51" s="1657"/>
      <c r="I51" s="1657"/>
      <c r="J51" s="1657"/>
      <c r="K51" s="1657"/>
      <c r="L51" s="1657"/>
      <c r="M51" s="267"/>
      <c r="N51" s="734"/>
    </row>
    <row r="52" spans="1:14" x14ac:dyDescent="0.2">
      <c r="A52" s="836"/>
      <c r="B52" s="1023"/>
      <c r="C52" s="1656"/>
      <c r="D52" s="1656"/>
      <c r="E52" s="1657"/>
      <c r="F52" s="1657"/>
      <c r="G52" s="1657"/>
      <c r="H52" s="1657"/>
      <c r="I52" s="1657"/>
      <c r="J52" s="1657"/>
      <c r="K52" s="1657"/>
      <c r="L52" s="1657"/>
      <c r="M52" s="267"/>
      <c r="N52" s="734"/>
    </row>
    <row r="53" spans="1:14" x14ac:dyDescent="0.2">
      <c r="A53" s="836"/>
      <c r="B53" s="1023"/>
      <c r="C53" s="1656"/>
      <c r="D53" s="1656"/>
      <c r="E53" s="1657"/>
      <c r="F53" s="1657"/>
      <c r="G53" s="1657"/>
      <c r="H53" s="1657"/>
      <c r="I53" s="1657"/>
      <c r="J53" s="1657"/>
      <c r="K53" s="1657"/>
      <c r="L53" s="1657"/>
      <c r="M53" s="267"/>
      <c r="N53" s="734"/>
    </row>
    <row r="54" spans="1:14" x14ac:dyDescent="0.2">
      <c r="A54" s="836"/>
      <c r="B54" s="1023"/>
      <c r="C54" s="1656"/>
      <c r="D54" s="1656"/>
      <c r="E54" s="1657"/>
      <c r="F54" s="1657"/>
      <c r="G54" s="1657"/>
      <c r="H54" s="1657"/>
      <c r="I54" s="1657"/>
      <c r="J54" s="1657"/>
      <c r="K54" s="1657"/>
      <c r="L54" s="1657"/>
      <c r="M54" s="267"/>
      <c r="N54" s="734"/>
    </row>
    <row r="55" spans="1:14" x14ac:dyDescent="0.2">
      <c r="A55" s="836"/>
      <c r="B55" s="1023"/>
      <c r="C55" s="1656"/>
      <c r="D55" s="1656"/>
      <c r="E55" s="1657"/>
      <c r="F55" s="1657"/>
      <c r="G55" s="1657"/>
      <c r="H55" s="1657"/>
      <c r="I55" s="1657"/>
      <c r="J55" s="1657"/>
      <c r="K55" s="1657"/>
      <c r="L55" s="1657"/>
      <c r="M55" s="267"/>
      <c r="N55" s="734"/>
    </row>
    <row r="56" spans="1:14" x14ac:dyDescent="0.2">
      <c r="A56" s="836"/>
      <c r="B56" s="1023"/>
      <c r="C56" s="1656"/>
      <c r="D56" s="1656"/>
      <c r="E56" s="1657"/>
      <c r="F56" s="1657"/>
      <c r="G56" s="1657"/>
      <c r="H56" s="1657"/>
      <c r="I56" s="1657"/>
      <c r="J56" s="1657"/>
      <c r="K56" s="1657"/>
      <c r="L56" s="1657"/>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55" t="str">
        <f>Translations!$B$778</f>
        <v>Su konkrečia valstybe nare susijusi papildoma informacija</v>
      </c>
      <c r="C58" s="1655"/>
      <c r="D58" s="1655"/>
      <c r="E58" s="1655"/>
      <c r="F58" s="1655"/>
      <c r="G58" s="1655"/>
      <c r="H58" s="1655"/>
      <c r="I58" s="1655"/>
      <c r="J58" s="1655"/>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63" t="str">
        <f>Translations!$B$11</f>
        <v>Pastabos</v>
      </c>
      <c r="D60" s="1664"/>
      <c r="E60" s="1664"/>
      <c r="F60" s="1664"/>
      <c r="G60" s="1664"/>
      <c r="H60" s="1664"/>
      <c r="I60" s="1664"/>
      <c r="J60" s="1664"/>
      <c r="K60" s="1664"/>
      <c r="L60" s="1664"/>
      <c r="M60" s="1664"/>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65" t="str">
        <f>Translations!$B$176</f>
        <v>Vieta tolesnėms pastaboms:</v>
      </c>
      <c r="C62" s="1434"/>
      <c r="D62" s="1434"/>
      <c r="E62" s="1434"/>
      <c r="F62" s="1434"/>
      <c r="G62" s="1434"/>
      <c r="H62" s="1434"/>
      <c r="I62" s="1434"/>
      <c r="J62" s="1434"/>
      <c r="K62" s="1434"/>
      <c r="L62" s="1434"/>
      <c r="M62" s="1434"/>
      <c r="N62" s="734"/>
    </row>
    <row r="63" spans="1:14" x14ac:dyDescent="0.2">
      <c r="A63" s="1021"/>
      <c r="B63" s="1666"/>
      <c r="C63" s="1667"/>
      <c r="D63" s="1667"/>
      <c r="E63" s="1667"/>
      <c r="F63" s="1667"/>
      <c r="G63" s="1667"/>
      <c r="H63" s="1667"/>
      <c r="I63" s="1667"/>
      <c r="J63" s="1667"/>
      <c r="K63" s="1667"/>
      <c r="L63" s="1667"/>
      <c r="M63" s="1668"/>
      <c r="N63" s="734"/>
    </row>
    <row r="64" spans="1:14" x14ac:dyDescent="0.2">
      <c r="A64" s="1021"/>
      <c r="B64" s="1660"/>
      <c r="C64" s="1661"/>
      <c r="D64" s="1661"/>
      <c r="E64" s="1661"/>
      <c r="F64" s="1661"/>
      <c r="G64" s="1661"/>
      <c r="H64" s="1661"/>
      <c r="I64" s="1661"/>
      <c r="J64" s="1661"/>
      <c r="K64" s="1661"/>
      <c r="L64" s="1661"/>
      <c r="M64" s="1662"/>
      <c r="N64" s="734"/>
    </row>
    <row r="65" spans="1:14" x14ac:dyDescent="0.2">
      <c r="A65" s="1021"/>
      <c r="B65" s="1660"/>
      <c r="C65" s="1661"/>
      <c r="D65" s="1661"/>
      <c r="E65" s="1661"/>
      <c r="F65" s="1661"/>
      <c r="G65" s="1661"/>
      <c r="H65" s="1661"/>
      <c r="I65" s="1661"/>
      <c r="J65" s="1661"/>
      <c r="K65" s="1661"/>
      <c r="L65" s="1661"/>
      <c r="M65" s="1662"/>
      <c r="N65" s="734"/>
    </row>
    <row r="66" spans="1:14" x14ac:dyDescent="0.2">
      <c r="A66" s="1021"/>
      <c r="B66" s="1660"/>
      <c r="C66" s="1661"/>
      <c r="D66" s="1661"/>
      <c r="E66" s="1661"/>
      <c r="F66" s="1661"/>
      <c r="G66" s="1661"/>
      <c r="H66" s="1661"/>
      <c r="I66" s="1661"/>
      <c r="J66" s="1661"/>
      <c r="K66" s="1661"/>
      <c r="L66" s="1661"/>
      <c r="M66" s="1662"/>
      <c r="N66" s="734"/>
    </row>
    <row r="67" spans="1:14" x14ac:dyDescent="0.2">
      <c r="A67" s="1021"/>
      <c r="B67" s="1660"/>
      <c r="C67" s="1661"/>
      <c r="D67" s="1661"/>
      <c r="E67" s="1661"/>
      <c r="F67" s="1661"/>
      <c r="G67" s="1661"/>
      <c r="H67" s="1661"/>
      <c r="I67" s="1661"/>
      <c r="J67" s="1661"/>
      <c r="K67" s="1661"/>
      <c r="L67" s="1661"/>
      <c r="M67" s="1662"/>
      <c r="N67" s="734"/>
    </row>
    <row r="68" spans="1:14" x14ac:dyDescent="0.2">
      <c r="A68" s="1021"/>
      <c r="B68" s="1660"/>
      <c r="C68" s="1661"/>
      <c r="D68" s="1661"/>
      <c r="E68" s="1661"/>
      <c r="F68" s="1661"/>
      <c r="G68" s="1661"/>
      <c r="H68" s="1661"/>
      <c r="I68" s="1661"/>
      <c r="J68" s="1661"/>
      <c r="K68" s="1661"/>
      <c r="L68" s="1661"/>
      <c r="M68" s="1662"/>
      <c r="N68" s="734"/>
    </row>
    <row r="69" spans="1:14" x14ac:dyDescent="0.2">
      <c r="A69" s="1021"/>
      <c r="B69" s="1660"/>
      <c r="C69" s="1661"/>
      <c r="D69" s="1661"/>
      <c r="E69" s="1661"/>
      <c r="F69" s="1661"/>
      <c r="G69" s="1661"/>
      <c r="H69" s="1661"/>
      <c r="I69" s="1661"/>
      <c r="J69" s="1661"/>
      <c r="K69" s="1661"/>
      <c r="L69" s="1661"/>
      <c r="M69" s="1662"/>
      <c r="N69" s="734"/>
    </row>
    <row r="70" spans="1:14" x14ac:dyDescent="0.2">
      <c r="A70" s="1021"/>
      <c r="B70" s="1660"/>
      <c r="C70" s="1661"/>
      <c r="D70" s="1661"/>
      <c r="E70" s="1661"/>
      <c r="F70" s="1661"/>
      <c r="G70" s="1661"/>
      <c r="H70" s="1661"/>
      <c r="I70" s="1661"/>
      <c r="J70" s="1661"/>
      <c r="K70" s="1661"/>
      <c r="L70" s="1661"/>
      <c r="M70" s="1662"/>
      <c r="N70" s="734"/>
    </row>
    <row r="71" spans="1:14" x14ac:dyDescent="0.2">
      <c r="A71" s="836"/>
      <c r="B71" s="1660"/>
      <c r="C71" s="1661"/>
      <c r="D71" s="1661"/>
      <c r="E71" s="1661"/>
      <c r="F71" s="1661"/>
      <c r="G71" s="1661"/>
      <c r="H71" s="1661"/>
      <c r="I71" s="1661"/>
      <c r="J71" s="1661"/>
      <c r="K71" s="1661"/>
      <c r="L71" s="1661"/>
      <c r="M71" s="1662"/>
      <c r="N71" s="734"/>
    </row>
    <row r="72" spans="1:14" x14ac:dyDescent="0.2">
      <c r="A72" s="836"/>
      <c r="B72" s="1660"/>
      <c r="C72" s="1661"/>
      <c r="D72" s="1661"/>
      <c r="E72" s="1661"/>
      <c r="F72" s="1661"/>
      <c r="G72" s="1661"/>
      <c r="H72" s="1661"/>
      <c r="I72" s="1661"/>
      <c r="J72" s="1661"/>
      <c r="K72" s="1661"/>
      <c r="L72" s="1661"/>
      <c r="M72" s="1662"/>
      <c r="N72" s="734"/>
    </row>
    <row r="73" spans="1:14" x14ac:dyDescent="0.2">
      <c r="A73" s="836"/>
      <c r="B73" s="1660"/>
      <c r="C73" s="1661"/>
      <c r="D73" s="1661"/>
      <c r="E73" s="1661"/>
      <c r="F73" s="1661"/>
      <c r="G73" s="1661"/>
      <c r="H73" s="1661"/>
      <c r="I73" s="1661"/>
      <c r="J73" s="1661"/>
      <c r="K73" s="1661"/>
      <c r="L73" s="1661"/>
      <c r="M73" s="1662"/>
      <c r="N73" s="734"/>
    </row>
    <row r="74" spans="1:14" x14ac:dyDescent="0.2">
      <c r="A74" s="836"/>
      <c r="B74" s="1660"/>
      <c r="C74" s="1661"/>
      <c r="D74" s="1661"/>
      <c r="E74" s="1661"/>
      <c r="F74" s="1661"/>
      <c r="G74" s="1661"/>
      <c r="H74" s="1661"/>
      <c r="I74" s="1661"/>
      <c r="J74" s="1661"/>
      <c r="K74" s="1661"/>
      <c r="L74" s="1661"/>
      <c r="M74" s="1662"/>
      <c r="N74" s="734"/>
    </row>
    <row r="75" spans="1:14" x14ac:dyDescent="0.2">
      <c r="A75" s="836"/>
      <c r="B75" s="1660"/>
      <c r="C75" s="1661"/>
      <c r="D75" s="1661"/>
      <c r="E75" s="1661"/>
      <c r="F75" s="1661"/>
      <c r="G75" s="1661"/>
      <c r="H75" s="1661"/>
      <c r="I75" s="1661"/>
      <c r="J75" s="1661"/>
      <c r="K75" s="1661"/>
      <c r="L75" s="1661"/>
      <c r="M75" s="1662"/>
      <c r="N75" s="734"/>
    </row>
    <row r="76" spans="1:14" x14ac:dyDescent="0.2">
      <c r="A76" s="836"/>
      <c r="B76" s="1660"/>
      <c r="C76" s="1661"/>
      <c r="D76" s="1661"/>
      <c r="E76" s="1661"/>
      <c r="F76" s="1661"/>
      <c r="G76" s="1661"/>
      <c r="H76" s="1661"/>
      <c r="I76" s="1661"/>
      <c r="J76" s="1661"/>
      <c r="K76" s="1661"/>
      <c r="L76" s="1661"/>
      <c r="M76" s="1662"/>
      <c r="N76" s="734"/>
    </row>
    <row r="77" spans="1:14" x14ac:dyDescent="0.2">
      <c r="A77" s="836"/>
      <c r="B77" s="1660"/>
      <c r="C77" s="1661"/>
      <c r="D77" s="1661"/>
      <c r="E77" s="1661"/>
      <c r="F77" s="1661"/>
      <c r="G77" s="1661"/>
      <c r="H77" s="1661"/>
      <c r="I77" s="1661"/>
      <c r="J77" s="1661"/>
      <c r="K77" s="1661"/>
      <c r="L77" s="1661"/>
      <c r="M77" s="1662"/>
      <c r="N77" s="734"/>
    </row>
    <row r="78" spans="1:14" x14ac:dyDescent="0.2">
      <c r="A78" s="836"/>
      <c r="B78" s="1660"/>
      <c r="C78" s="1661"/>
      <c r="D78" s="1661"/>
      <c r="E78" s="1661"/>
      <c r="F78" s="1661"/>
      <c r="G78" s="1661"/>
      <c r="H78" s="1661"/>
      <c r="I78" s="1661"/>
      <c r="J78" s="1661"/>
      <c r="K78" s="1661"/>
      <c r="L78" s="1661"/>
      <c r="M78" s="1662"/>
      <c r="N78" s="734"/>
    </row>
    <row r="79" spans="1:14" x14ac:dyDescent="0.2">
      <c r="A79" s="836"/>
      <c r="B79" s="1660"/>
      <c r="C79" s="1661"/>
      <c r="D79" s="1661"/>
      <c r="E79" s="1661"/>
      <c r="F79" s="1661"/>
      <c r="G79" s="1661"/>
      <c r="H79" s="1661"/>
      <c r="I79" s="1661"/>
      <c r="J79" s="1661"/>
      <c r="K79" s="1661"/>
      <c r="L79" s="1661"/>
      <c r="M79" s="1662"/>
      <c r="N79" s="734"/>
    </row>
    <row r="80" spans="1:14" x14ac:dyDescent="0.2">
      <c r="A80" s="836"/>
      <c r="B80" s="1660"/>
      <c r="C80" s="1661"/>
      <c r="D80" s="1661"/>
      <c r="E80" s="1661"/>
      <c r="F80" s="1661"/>
      <c r="G80" s="1661"/>
      <c r="H80" s="1661"/>
      <c r="I80" s="1661"/>
      <c r="J80" s="1661"/>
      <c r="K80" s="1661"/>
      <c r="L80" s="1661"/>
      <c r="M80" s="1662"/>
      <c r="N80" s="734"/>
    </row>
    <row r="81" spans="1:14" x14ac:dyDescent="0.2">
      <c r="A81" s="836"/>
      <c r="B81" s="1660"/>
      <c r="C81" s="1661"/>
      <c r="D81" s="1661"/>
      <c r="E81" s="1661"/>
      <c r="F81" s="1661"/>
      <c r="G81" s="1661"/>
      <c r="H81" s="1661"/>
      <c r="I81" s="1661"/>
      <c r="J81" s="1661"/>
      <c r="K81" s="1661"/>
      <c r="L81" s="1661"/>
      <c r="M81" s="1662"/>
      <c r="N81" s="734"/>
    </row>
    <row r="82" spans="1:14" x14ac:dyDescent="0.2">
      <c r="A82" s="836"/>
      <c r="B82" s="1660"/>
      <c r="C82" s="1661"/>
      <c r="D82" s="1661"/>
      <c r="E82" s="1661"/>
      <c r="F82" s="1661"/>
      <c r="G82" s="1661"/>
      <c r="H82" s="1661"/>
      <c r="I82" s="1661"/>
      <c r="J82" s="1661"/>
      <c r="K82" s="1661"/>
      <c r="L82" s="1661"/>
      <c r="M82" s="1662"/>
      <c r="N82" s="734"/>
    </row>
    <row r="83" spans="1:14" x14ac:dyDescent="0.2">
      <c r="A83" s="836"/>
      <c r="B83" s="1660"/>
      <c r="C83" s="1661"/>
      <c r="D83" s="1661"/>
      <c r="E83" s="1661"/>
      <c r="F83" s="1661"/>
      <c r="G83" s="1661"/>
      <c r="H83" s="1661"/>
      <c r="I83" s="1661"/>
      <c r="J83" s="1661"/>
      <c r="K83" s="1661"/>
      <c r="L83" s="1661"/>
      <c r="M83" s="1662"/>
      <c r="N83" s="734"/>
    </row>
    <row r="84" spans="1:14" x14ac:dyDescent="0.2">
      <c r="A84" s="836"/>
      <c r="B84" s="1660"/>
      <c r="C84" s="1661"/>
      <c r="D84" s="1661"/>
      <c r="E84" s="1661"/>
      <c r="F84" s="1661"/>
      <c r="G84" s="1661"/>
      <c r="H84" s="1661"/>
      <c r="I84" s="1661"/>
      <c r="J84" s="1661"/>
      <c r="K84" s="1661"/>
      <c r="L84" s="1661"/>
      <c r="M84" s="1662"/>
      <c r="N84" s="734"/>
    </row>
    <row r="85" spans="1:14" x14ac:dyDescent="0.2">
      <c r="A85" s="836"/>
      <c r="B85" s="1660"/>
      <c r="C85" s="1661"/>
      <c r="D85" s="1661"/>
      <c r="E85" s="1661"/>
      <c r="F85" s="1661"/>
      <c r="G85" s="1661"/>
      <c r="H85" s="1661"/>
      <c r="I85" s="1661"/>
      <c r="J85" s="1661"/>
      <c r="K85" s="1661"/>
      <c r="L85" s="1661"/>
      <c r="M85" s="1662"/>
      <c r="N85" s="734"/>
    </row>
    <row r="86" spans="1:14" x14ac:dyDescent="0.2">
      <c r="A86" s="836"/>
      <c r="B86" s="1660"/>
      <c r="C86" s="1661"/>
      <c r="D86" s="1661"/>
      <c r="E86" s="1661"/>
      <c r="F86" s="1661"/>
      <c r="G86" s="1661"/>
      <c r="H86" s="1661"/>
      <c r="I86" s="1661"/>
      <c r="J86" s="1661"/>
      <c r="K86" s="1661"/>
      <c r="L86" s="1661"/>
      <c r="M86" s="1662"/>
      <c r="N86" s="734"/>
    </row>
    <row r="87" spans="1:14" x14ac:dyDescent="0.2">
      <c r="A87" s="836"/>
      <c r="B87" s="1660"/>
      <c r="C87" s="1661"/>
      <c r="D87" s="1661"/>
      <c r="E87" s="1661"/>
      <c r="F87" s="1661"/>
      <c r="G87" s="1661"/>
      <c r="H87" s="1661"/>
      <c r="I87" s="1661"/>
      <c r="J87" s="1661"/>
      <c r="K87" s="1661"/>
      <c r="L87" s="1661"/>
      <c r="M87" s="1662"/>
      <c r="N87" s="734"/>
    </row>
    <row r="88" spans="1:14" x14ac:dyDescent="0.2">
      <c r="A88" s="836"/>
      <c r="B88" s="1669"/>
      <c r="C88" s="1670"/>
      <c r="D88" s="1670"/>
      <c r="E88" s="1670"/>
      <c r="F88" s="1670"/>
      <c r="G88" s="1670"/>
      <c r="H88" s="1670"/>
      <c r="I88" s="1670"/>
      <c r="J88" s="1670"/>
      <c r="K88" s="1670"/>
      <c r="L88" s="1670"/>
      <c r="M88" s="1671"/>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sheet="1" objects="1" scenarios="1" formatCells="0" formatColumns="0" formatRows="0"/>
  <mergeCells count="131">
    <mergeCell ref="J3:K3"/>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G20:I20"/>
    <mergeCell ref="K20:L20"/>
    <mergeCell ref="C17:F17"/>
    <mergeCell ref="G17:I17"/>
    <mergeCell ref="K17:L17"/>
    <mergeCell ref="C18:F18"/>
    <mergeCell ref="G18:I18"/>
    <mergeCell ref="K18:L18"/>
    <mergeCell ref="C15:F15"/>
    <mergeCell ref="G15:I15"/>
    <mergeCell ref="K15:L15"/>
    <mergeCell ref="C16:F16"/>
    <mergeCell ref="G16:I16"/>
    <mergeCell ref="K16:L16"/>
    <mergeCell ref="G13:I13"/>
    <mergeCell ref="C13:F13"/>
    <mergeCell ref="K13:L13"/>
    <mergeCell ref="K14:L14"/>
    <mergeCell ref="G14:I14"/>
    <mergeCell ref="C14:F14"/>
    <mergeCell ref="L2:M2"/>
    <mergeCell ref="L4:M4"/>
    <mergeCell ref="B82:M82"/>
    <mergeCell ref="B88:M88"/>
    <mergeCell ref="B84:M84"/>
    <mergeCell ref="B85:M85"/>
    <mergeCell ref="B86:M86"/>
    <mergeCell ref="B87:M87"/>
    <mergeCell ref="B83:M83"/>
    <mergeCell ref="B71:M71"/>
    <mergeCell ref="B79:M79"/>
    <mergeCell ref="B72:M72"/>
    <mergeCell ref="B73:M73"/>
    <mergeCell ref="B74:M74"/>
    <mergeCell ref="B75:M75"/>
    <mergeCell ref="B78:M78"/>
    <mergeCell ref="H4:I4"/>
    <mergeCell ref="B81:M81"/>
    <mergeCell ref="B66:M66"/>
    <mergeCell ref="B67:M67"/>
    <mergeCell ref="B80:M80"/>
    <mergeCell ref="B68:M68"/>
    <mergeCell ref="B69:M69"/>
    <mergeCell ref="B70:M70"/>
    <mergeCell ref="B76:M76"/>
    <mergeCell ref="B77:M77"/>
    <mergeCell ref="B64:M64"/>
    <mergeCell ref="B65:M65"/>
    <mergeCell ref="B58:J58"/>
    <mergeCell ref="C60:M60"/>
    <mergeCell ref="B62:M62"/>
    <mergeCell ref="B63:M63"/>
    <mergeCell ref="J4:K4"/>
    <mergeCell ref="A2:C4"/>
    <mergeCell ref="D2:E2"/>
    <mergeCell ref="F2:G2"/>
    <mergeCell ref="H2:I2"/>
    <mergeCell ref="J2:K2"/>
    <mergeCell ref="D3:E3"/>
    <mergeCell ref="H3:I3"/>
    <mergeCell ref="D4:E4"/>
    <mergeCell ref="F4:G4"/>
    <mergeCell ref="C25:M25"/>
    <mergeCell ref="C27:L27"/>
    <mergeCell ref="C29:D29"/>
    <mergeCell ref="E29:L29"/>
    <mergeCell ref="C30:D30"/>
    <mergeCell ref="E30:L30"/>
    <mergeCell ref="C31:D31"/>
    <mergeCell ref="E31:L31"/>
    <mergeCell ref="C32:D32"/>
    <mergeCell ref="E32:L32"/>
    <mergeCell ref="C33:D33"/>
    <mergeCell ref="E33:L33"/>
    <mergeCell ref="C34:D34"/>
    <mergeCell ref="E34:L34"/>
    <mergeCell ref="C35:D35"/>
    <mergeCell ref="E35:L3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50:L50"/>
    <mergeCell ref="C51:D51"/>
    <mergeCell ref="E51:L51"/>
    <mergeCell ref="C52:D52"/>
    <mergeCell ref="E52:L52"/>
    <mergeCell ref="C56:D56"/>
    <mergeCell ref="E56:L56"/>
    <mergeCell ref="C55:D55"/>
    <mergeCell ref="E55:L55"/>
    <mergeCell ref="B6:J6"/>
    <mergeCell ref="C53:D53"/>
    <mergeCell ref="E53:L53"/>
    <mergeCell ref="C54:D54"/>
    <mergeCell ref="E54:L54"/>
    <mergeCell ref="C50:D50"/>
    <mergeCell ref="E48:L48"/>
    <mergeCell ref="C49:D49"/>
    <mergeCell ref="E49:L49"/>
    <mergeCell ref="C41:M41"/>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zoomScaleNormal="100" workbookViewId="0">
      <pane ySplit="4" topLeftCell="A5" activePane="bottomLeft" state="frozen"/>
      <selection activeCell="B2" sqref="B2"/>
      <selection pane="bottomLeft" activeCell="I2" sqref="I2:J2"/>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379" t="str">
        <f>Translations!$B$506</f>
        <v>I. Santrauka</v>
      </c>
      <c r="C2" s="1566"/>
      <c r="D2" s="1567"/>
      <c r="E2" s="1387" t="str">
        <f>Translations!$B$23</f>
        <v>Naršymo laukas</v>
      </c>
      <c r="F2" s="1373"/>
      <c r="G2" s="1357" t="str">
        <f>Translations!$B$24</f>
        <v>Turinys</v>
      </c>
      <c r="H2" s="1358"/>
      <c r="I2" s="1357" t="str">
        <f>Translations!$B$25</f>
        <v>Ankstesnis lapas</v>
      </c>
      <c r="J2" s="1358"/>
      <c r="K2" s="1357"/>
      <c r="L2" s="1358"/>
      <c r="M2" s="864"/>
    </row>
    <row r="3" spans="1:29" ht="12.75" customHeight="1" x14ac:dyDescent="0.2">
      <c r="A3" s="807"/>
      <c r="B3" s="1568"/>
      <c r="C3" s="1569"/>
      <c r="D3" s="1570"/>
      <c r="E3" s="1362"/>
      <c r="F3" s="1362"/>
      <c r="G3" s="1362"/>
      <c r="H3" s="1362"/>
      <c r="I3" s="1362"/>
      <c r="J3" s="1362"/>
      <c r="K3" s="1362"/>
      <c r="L3" s="1362"/>
      <c r="M3" s="732"/>
    </row>
    <row r="4" spans="1:29" ht="13.5" customHeight="1" thickBot="1" x14ac:dyDescent="0.25">
      <c r="A4" s="807"/>
      <c r="B4" s="1571"/>
      <c r="C4" s="1572"/>
      <c r="D4" s="1573"/>
      <c r="E4" s="1362"/>
      <c r="F4" s="1362"/>
      <c r="G4" s="1596"/>
      <c r="H4" s="1362"/>
      <c r="I4" s="1362"/>
      <c r="J4" s="1362"/>
      <c r="K4" s="1362"/>
      <c r="L4" s="1362"/>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684" t="str">
        <f>Translations!$B$779</f>
        <v xml:space="preserve">Pagal Direktyvą 2003/87/EB teikiamos metinės išmetamųjų šiltnamio efektą sukeliančių dujų kiekio ataskaitos santrauka </v>
      </c>
      <c r="D6" s="1684"/>
      <c r="E6" s="1684"/>
      <c r="F6" s="1684"/>
      <c r="G6" s="1684"/>
      <c r="H6" s="1684"/>
      <c r="I6" s="1684"/>
      <c r="J6" s="1684"/>
      <c r="K6" s="1684"/>
      <c r="L6" s="1684"/>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78">
        <f>IF(ISBLANK('A_Operator&amp;Inst.ID'!$J$9),"",'A_Operator&amp;Inst.ID'!$J$9)</f>
        <v>2020</v>
      </c>
      <c r="L8" s="1679"/>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676" t="str">
        <f>Translations!$B$541</f>
        <v>Veiklos vykdytojo pavadinimas:</v>
      </c>
      <c r="F10" s="1676"/>
      <c r="G10" s="1676"/>
      <c r="H10" s="1677"/>
      <c r="I10" s="1687" t="str">
        <f>IF(ISBLANK('A_Operator&amp;Inst.ID'!$I$26),"",'A_Operator&amp;Inst.ID'!$I$26)</f>
        <v>AB "Kauno energija"</v>
      </c>
      <c r="J10" s="1688"/>
      <c r="K10" s="1688"/>
      <c r="L10" s="1688"/>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3" t="str">
        <f>Translations!$B$13</f>
        <v>Įrenginio pavadinimas</v>
      </c>
      <c r="F12" s="1693"/>
      <c r="G12" s="1693"/>
      <c r="H12" s="1694"/>
      <c r="I12" s="1689" t="str">
        <f>IF(ISBLANK('A_Operator&amp;Inst.ID'!I43),"",'A_Operator&amp;Inst.ID'!I43)</f>
        <v>AB "Kauno energija" Jurbarko katilinė</v>
      </c>
      <c r="J12" s="1690"/>
      <c r="K12" s="1690"/>
      <c r="L12" s="1690"/>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76" t="str">
        <f>Translations!$B$549</f>
        <v>Unikalus įrenginio identifikatorius:</v>
      </c>
      <c r="F13" s="1676"/>
      <c r="G13" s="1676"/>
      <c r="H13" s="1677"/>
      <c r="I13" s="1691" t="str">
        <f>IF(ISBLANK('A_Operator&amp;Inst.ID'!I45),"",'A_Operator&amp;Inst.ID'!I45)</f>
        <v>LT000000000000074</v>
      </c>
      <c r="J13" s="1692"/>
      <c r="K13" s="1692"/>
      <c r="L13" s="1692"/>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54" t="str">
        <f>Translations!$B$107</f>
        <v>I priedo veikla</v>
      </c>
      <c r="F15" s="1654"/>
      <c r="G15" s="1654"/>
      <c r="H15" s="1654"/>
      <c r="I15" s="1654"/>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31" t="str">
        <f>IF(ISBLANK(B_InstallationDescription!E26),"",B_InstallationDescription!E26)</f>
        <v>Kuro deginimas</v>
      </c>
      <c r="F16" s="1682"/>
      <c r="G16" s="1682"/>
      <c r="H16" s="1682"/>
      <c r="I16" s="1683"/>
      <c r="J16" s="886">
        <f>IF(ISBLANK(B_InstallationDescription!L26),"",B_InstallationDescription!L26)</f>
        <v>35</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31" t="str">
        <f>IF(ISBLANK(B_InstallationDescription!E27),"",B_InstallationDescription!E27)</f>
        <v/>
      </c>
      <c r="F17" s="1682"/>
      <c r="G17" s="1682"/>
      <c r="H17" s="1682"/>
      <c r="I17" s="1683"/>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31" t="str">
        <f>IF(ISBLANK(B_InstallationDescription!E28),"",B_InstallationDescription!E28)</f>
        <v/>
      </c>
      <c r="F18" s="1682"/>
      <c r="G18" s="1682"/>
      <c r="H18" s="1682"/>
      <c r="I18" s="1683"/>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31" t="str">
        <f>IF(ISBLANK(B_InstallationDescription!E29),"",B_InstallationDescription!E29)</f>
        <v/>
      </c>
      <c r="F19" s="1682"/>
      <c r="G19" s="1682"/>
      <c r="H19" s="1682"/>
      <c r="I19" s="1683"/>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31" t="str">
        <f>IF(ISBLANK(B_InstallationDescription!E30),"",B_InstallationDescription!E30)</f>
        <v/>
      </c>
      <c r="F20" s="1682"/>
      <c r="G20" s="1682"/>
      <c r="H20" s="1682"/>
      <c r="I20" s="1683"/>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1756.5709663756797</v>
      </c>
      <c r="I25" s="1276">
        <f>IF(COUNT(I26:I29)&gt;0,SUM(I26:I29),"")</f>
        <v>31.627132992</v>
      </c>
      <c r="J25" s="1262">
        <f>IF(COUNT(J26:J29)&gt;0,SUM(J26:J29),"")</f>
        <v>14812.991434799998</v>
      </c>
      <c r="K25" s="1272">
        <f>IF(COUNT(K26:K29)&gt;0,SUM(K26:K29),"")</f>
        <v>146.17121999999998</v>
      </c>
      <c r="L25" s="1268">
        <f>IF(COUNT(L26:L29)&gt;0,SUM(L26:L29),"")</f>
        <v>0</v>
      </c>
      <c r="M25" s="744"/>
      <c r="N25" s="59"/>
      <c r="O25" s="59"/>
      <c r="P25" s="59"/>
      <c r="Q25" s="59"/>
      <c r="R25" s="869"/>
      <c r="S25" s="869"/>
      <c r="T25" s="890">
        <f>IF(COUNT(T26:T29)&gt;0,SUM(T26:T29),"")</f>
        <v>1756.5709663756797</v>
      </c>
      <c r="U25" s="891">
        <f>IF(COUNT(U26:U29)&gt;0,SUM(U26:U29),"")</f>
        <v>31.627132992</v>
      </c>
      <c r="V25" s="892">
        <f>IF(COUNT(V26:V29)&gt;0,SUM(V26:V29),"")</f>
        <v>14812.991434799998</v>
      </c>
      <c r="W25" s="893">
        <f>IF(COUNT(W26:W29)&gt;0,SUM(W26:W29),"")</f>
        <v>146.17121999999998</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1756.5709663756797</v>
      </c>
      <c r="I26" s="1277">
        <f t="shared" si="0"/>
        <v>31.627132992</v>
      </c>
      <c r="J26" s="1263">
        <f t="shared" si="0"/>
        <v>14812.991434799998</v>
      </c>
      <c r="K26" s="1273">
        <f t="shared" si="0"/>
        <v>146.17121999999998</v>
      </c>
      <c r="L26" s="1269">
        <f t="shared" si="0"/>
        <v>0</v>
      </c>
      <c r="M26" s="744"/>
      <c r="N26" s="59"/>
      <c r="O26" s="59"/>
      <c r="P26" s="59"/>
      <c r="Q26" s="59"/>
      <c r="R26" s="412" t="str">
        <f>EUconst_Fuel</f>
        <v>Degimas</v>
      </c>
      <c r="S26" s="412"/>
      <c r="T26" s="894">
        <f>SUMIF(J_Accounting!$D:$D,$R26,J_Accounting!AU:AU)</f>
        <v>1756.5709663756797</v>
      </c>
      <c r="U26" s="895">
        <f>SUMIF(J_Accounting!$D:$D,$R26,J_Accounting!AX:AX)</f>
        <v>31.627132992</v>
      </c>
      <c r="V26" s="896">
        <f>SUMIF(J_Accounting!$D:$D,$R26,J_Accounting!AV:AV)</f>
        <v>14812.991434799998</v>
      </c>
      <c r="W26" s="897">
        <f>SUMIF(J_Accounting!$D:$D,$R26,J_Accounting!AY:AY)</f>
        <v>146.17121999999998</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1756.5709663756797</v>
      </c>
      <c r="I38" s="1281">
        <f>IF(COUNT(I25:I36)&gt;0,SUM(I25,I31,I36),"")</f>
        <v>31.627132992</v>
      </c>
      <c r="J38" s="1266">
        <f>IF(COUNT(J25:J36)&gt;0,SUM(J25,J31,J36),"")</f>
        <v>14812.991434799998</v>
      </c>
      <c r="K38" s="1280">
        <f>IF(COUNT(K25:K36)&gt;0,SUM(K25,K31,K36),"")</f>
        <v>146.17121999999998</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80">
        <f>ROUND(SUM(H25,H31,H36),0)</f>
        <v>1757</v>
      </c>
      <c r="K40" s="1681"/>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5">
        <f>ROUND(SUM(J25,J31,J36),0)</f>
        <v>14813</v>
      </c>
      <c r="K43" s="1686"/>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5">
        <f>ROUND(SUM(L25,L31,L36),0)</f>
        <v>0</v>
      </c>
      <c r="K45" s="1686"/>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695" t="str">
        <f>IF(R51=0,"",R51)</f>
        <v/>
      </c>
      <c r="F51" s="1697"/>
      <c r="G51" s="1696"/>
      <c r="H51" s="1695" t="str">
        <f t="shared" ref="H51:H60" si="2">IF(U51=0,"",U51)</f>
        <v/>
      </c>
      <c r="I51" s="1697"/>
      <c r="J51" s="1696"/>
      <c r="K51" s="1695" t="str">
        <f t="shared" ref="K51:K60" si="3">IF(X51=0,"",X51)</f>
        <v/>
      </c>
      <c r="L51" s="1696"/>
      <c r="M51" s="734"/>
      <c r="R51" s="169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9"/>
      <c r="T51" s="1700"/>
      <c r="U51" s="169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9"/>
      <c r="W51" s="1700"/>
      <c r="X51" s="169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0"/>
    </row>
    <row r="52" spans="2:25" x14ac:dyDescent="0.2">
      <c r="B52" s="791"/>
      <c r="C52" s="206"/>
      <c r="D52" s="206"/>
      <c r="E52" s="1695" t="str">
        <f t="shared" ref="E52:E60" si="4">IF(R52=0,"",R52)</f>
        <v/>
      </c>
      <c r="F52" s="1697"/>
      <c r="G52" s="1696"/>
      <c r="H52" s="1695" t="str">
        <f t="shared" si="2"/>
        <v/>
      </c>
      <c r="I52" s="1697"/>
      <c r="J52" s="1696"/>
      <c r="K52" s="1695" t="str">
        <f t="shared" si="3"/>
        <v/>
      </c>
      <c r="L52" s="1696"/>
      <c r="M52" s="734"/>
      <c r="R52" s="169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9"/>
      <c r="T52" s="1700"/>
      <c r="U52" s="169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9"/>
      <c r="W52" s="1700"/>
      <c r="X52" s="169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0"/>
    </row>
    <row r="53" spans="2:25" x14ac:dyDescent="0.2">
      <c r="B53" s="791"/>
      <c r="C53" s="206"/>
      <c r="D53" s="206"/>
      <c r="E53" s="1695" t="str">
        <f t="shared" si="4"/>
        <v/>
      </c>
      <c r="F53" s="1697"/>
      <c r="G53" s="1696"/>
      <c r="H53" s="1695" t="str">
        <f t="shared" si="2"/>
        <v/>
      </c>
      <c r="I53" s="1697"/>
      <c r="J53" s="1696"/>
      <c r="K53" s="1695" t="str">
        <f t="shared" si="3"/>
        <v/>
      </c>
      <c r="L53" s="1696"/>
      <c r="M53" s="734"/>
      <c r="R53" s="169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9"/>
      <c r="T53" s="1700"/>
      <c r="U53" s="169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9"/>
      <c r="W53" s="1700"/>
      <c r="X53" s="169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0"/>
    </row>
    <row r="54" spans="2:25" x14ac:dyDescent="0.2">
      <c r="B54" s="791"/>
      <c r="C54" s="206"/>
      <c r="D54" s="206"/>
      <c r="E54" s="1695" t="str">
        <f t="shared" si="4"/>
        <v/>
      </c>
      <c r="F54" s="1697"/>
      <c r="G54" s="1696"/>
      <c r="H54" s="1695" t="str">
        <f t="shared" si="2"/>
        <v/>
      </c>
      <c r="I54" s="1697"/>
      <c r="J54" s="1696"/>
      <c r="K54" s="1695" t="str">
        <f t="shared" si="3"/>
        <v/>
      </c>
      <c r="L54" s="1696"/>
      <c r="M54" s="734"/>
      <c r="R54" s="169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9"/>
      <c r="T54" s="1700"/>
      <c r="U54" s="169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9"/>
      <c r="W54" s="1700"/>
      <c r="X54" s="169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0"/>
    </row>
    <row r="55" spans="2:25" x14ac:dyDescent="0.2">
      <c r="B55" s="791"/>
      <c r="C55" s="206"/>
      <c r="D55" s="206"/>
      <c r="E55" s="1695" t="str">
        <f t="shared" si="4"/>
        <v/>
      </c>
      <c r="F55" s="1697"/>
      <c r="G55" s="1696"/>
      <c r="H55" s="1695" t="str">
        <f t="shared" si="2"/>
        <v/>
      </c>
      <c r="I55" s="1697"/>
      <c r="J55" s="1696"/>
      <c r="K55" s="1695" t="str">
        <f t="shared" si="3"/>
        <v/>
      </c>
      <c r="L55" s="1696"/>
      <c r="M55" s="734"/>
      <c r="R55" s="169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9"/>
      <c r="T55" s="1700"/>
      <c r="U55" s="169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9"/>
      <c r="W55" s="1700"/>
      <c r="X55" s="169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0"/>
    </row>
    <row r="56" spans="2:25" x14ac:dyDescent="0.2">
      <c r="B56" s="791"/>
      <c r="C56" s="206"/>
      <c r="D56" s="206"/>
      <c r="E56" s="1695" t="str">
        <f t="shared" si="4"/>
        <v/>
      </c>
      <c r="F56" s="1697"/>
      <c r="G56" s="1696"/>
      <c r="H56" s="1695" t="str">
        <f t="shared" si="2"/>
        <v/>
      </c>
      <c r="I56" s="1697"/>
      <c r="J56" s="1696"/>
      <c r="K56" s="1695" t="str">
        <f t="shared" si="3"/>
        <v/>
      </c>
      <c r="L56" s="1696"/>
      <c r="M56" s="734"/>
      <c r="R56" s="169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9"/>
      <c r="T56" s="1700"/>
      <c r="U56" s="169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9"/>
      <c r="W56" s="1700"/>
      <c r="X56" s="169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0"/>
    </row>
    <row r="57" spans="2:25" x14ac:dyDescent="0.2">
      <c r="B57" s="791"/>
      <c r="C57" s="206"/>
      <c r="D57" s="206"/>
      <c r="E57" s="1695" t="str">
        <f t="shared" si="4"/>
        <v/>
      </c>
      <c r="F57" s="1697"/>
      <c r="G57" s="1696"/>
      <c r="H57" s="1695" t="str">
        <f t="shared" si="2"/>
        <v/>
      </c>
      <c r="I57" s="1697"/>
      <c r="J57" s="1696"/>
      <c r="K57" s="1695" t="str">
        <f t="shared" si="3"/>
        <v/>
      </c>
      <c r="L57" s="1696"/>
      <c r="M57" s="734"/>
      <c r="R57" s="169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9"/>
      <c r="T57" s="1700"/>
      <c r="U57" s="169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9"/>
      <c r="W57" s="1700"/>
      <c r="X57" s="169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0"/>
    </row>
    <row r="58" spans="2:25" x14ac:dyDescent="0.2">
      <c r="B58" s="791"/>
      <c r="C58" s="206"/>
      <c r="D58" s="206"/>
      <c r="E58" s="1695" t="str">
        <f t="shared" si="4"/>
        <v/>
      </c>
      <c r="F58" s="1697"/>
      <c r="G58" s="1696"/>
      <c r="H58" s="1695" t="str">
        <f t="shared" si="2"/>
        <v/>
      </c>
      <c r="I58" s="1697"/>
      <c r="J58" s="1696"/>
      <c r="K58" s="1695" t="str">
        <f t="shared" si="3"/>
        <v/>
      </c>
      <c r="L58" s="1696"/>
      <c r="M58" s="734"/>
      <c r="R58" s="169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9"/>
      <c r="T58" s="1700"/>
      <c r="U58" s="169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9"/>
      <c r="W58" s="1700"/>
      <c r="X58" s="169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0"/>
    </row>
    <row r="59" spans="2:25" x14ac:dyDescent="0.2">
      <c r="B59" s="791"/>
      <c r="C59" s="206"/>
      <c r="D59" s="206"/>
      <c r="E59" s="1695" t="str">
        <f t="shared" si="4"/>
        <v/>
      </c>
      <c r="F59" s="1697"/>
      <c r="G59" s="1696"/>
      <c r="H59" s="1695" t="str">
        <f t="shared" si="2"/>
        <v/>
      </c>
      <c r="I59" s="1697"/>
      <c r="J59" s="1696"/>
      <c r="K59" s="1695" t="str">
        <f t="shared" si="3"/>
        <v/>
      </c>
      <c r="L59" s="1696"/>
      <c r="M59" s="734"/>
      <c r="R59" s="169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9"/>
      <c r="T59" s="1700"/>
      <c r="U59" s="169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9"/>
      <c r="W59" s="1700"/>
      <c r="X59" s="169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0"/>
    </row>
    <row r="60" spans="2:25" x14ac:dyDescent="0.2">
      <c r="B60" s="791"/>
      <c r="C60" s="206"/>
      <c r="D60" s="206"/>
      <c r="E60" s="1695" t="str">
        <f t="shared" si="4"/>
        <v/>
      </c>
      <c r="F60" s="1697"/>
      <c r="G60" s="1696"/>
      <c r="H60" s="1695" t="str">
        <f t="shared" si="2"/>
        <v/>
      </c>
      <c r="I60" s="1697"/>
      <c r="J60" s="1696"/>
      <c r="K60" s="1695" t="str">
        <f t="shared" si="3"/>
        <v/>
      </c>
      <c r="L60" s="1696"/>
      <c r="M60" s="734"/>
      <c r="R60" s="169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9"/>
      <c r="T60" s="1700"/>
      <c r="U60" s="169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9"/>
      <c r="W60" s="1700"/>
      <c r="X60" s="169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0"/>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695" t="str">
        <f>IF(R64=0,"",R64)</f>
        <v/>
      </c>
      <c r="F64" s="1697"/>
      <c r="G64" s="1696"/>
      <c r="H64" s="1695" t="str">
        <f t="shared" ref="H64:H73" si="5">IF(U64=0,"",U64)</f>
        <v/>
      </c>
      <c r="I64" s="1697"/>
      <c r="J64" s="1696"/>
      <c r="K64" s="1695" t="str">
        <f t="shared" ref="K64:K73" si="6">IF(X64=0,"",X64)</f>
        <v/>
      </c>
      <c r="L64" s="1696"/>
      <c r="M64" s="734"/>
      <c r="R64" s="169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9"/>
      <c r="T64" s="1700"/>
      <c r="U64" s="169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9"/>
      <c r="W64" s="1700"/>
      <c r="X64" s="169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0"/>
    </row>
    <row r="65" spans="2:25" x14ac:dyDescent="0.2">
      <c r="B65" s="791"/>
      <c r="C65" s="206"/>
      <c r="D65" s="206"/>
      <c r="E65" s="1695" t="str">
        <f t="shared" ref="E65:E73" si="7">IF(R65=0,"",R65)</f>
        <v/>
      </c>
      <c r="F65" s="1697"/>
      <c r="G65" s="1696"/>
      <c r="H65" s="1695" t="str">
        <f t="shared" si="5"/>
        <v/>
      </c>
      <c r="I65" s="1697"/>
      <c r="J65" s="1696"/>
      <c r="K65" s="1695" t="str">
        <f t="shared" si="6"/>
        <v/>
      </c>
      <c r="L65" s="1696"/>
      <c r="M65" s="734"/>
      <c r="R65" s="169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9"/>
      <c r="T65" s="1700"/>
      <c r="U65" s="169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9"/>
      <c r="W65" s="1700"/>
      <c r="X65" s="169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0"/>
    </row>
    <row r="66" spans="2:25" x14ac:dyDescent="0.2">
      <c r="B66" s="791"/>
      <c r="C66" s="206"/>
      <c r="D66" s="206"/>
      <c r="E66" s="1695" t="str">
        <f t="shared" si="7"/>
        <v/>
      </c>
      <c r="F66" s="1697"/>
      <c r="G66" s="1696"/>
      <c r="H66" s="1695" t="str">
        <f t="shared" si="5"/>
        <v/>
      </c>
      <c r="I66" s="1697"/>
      <c r="J66" s="1696"/>
      <c r="K66" s="1695" t="str">
        <f t="shared" si="6"/>
        <v/>
      </c>
      <c r="L66" s="1696"/>
      <c r="M66" s="734"/>
      <c r="R66" s="169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9"/>
      <c r="T66" s="1700"/>
      <c r="U66" s="169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9"/>
      <c r="W66" s="1700"/>
      <c r="X66" s="169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0"/>
    </row>
    <row r="67" spans="2:25" x14ac:dyDescent="0.2">
      <c r="B67" s="791"/>
      <c r="C67" s="206"/>
      <c r="D67" s="206"/>
      <c r="E67" s="1695" t="str">
        <f t="shared" si="7"/>
        <v/>
      </c>
      <c r="F67" s="1697"/>
      <c r="G67" s="1696"/>
      <c r="H67" s="1695" t="str">
        <f t="shared" si="5"/>
        <v/>
      </c>
      <c r="I67" s="1697"/>
      <c r="J67" s="1696"/>
      <c r="K67" s="1695" t="str">
        <f t="shared" si="6"/>
        <v/>
      </c>
      <c r="L67" s="1696"/>
      <c r="M67" s="734"/>
      <c r="R67" s="169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9"/>
      <c r="T67" s="1700"/>
      <c r="U67" s="169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9"/>
      <c r="W67" s="1700"/>
      <c r="X67" s="169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0"/>
    </row>
    <row r="68" spans="2:25" x14ac:dyDescent="0.2">
      <c r="B68" s="791"/>
      <c r="C68" s="206"/>
      <c r="D68" s="206"/>
      <c r="E68" s="1695" t="str">
        <f t="shared" si="7"/>
        <v/>
      </c>
      <c r="F68" s="1697"/>
      <c r="G68" s="1696"/>
      <c r="H68" s="1695" t="str">
        <f t="shared" si="5"/>
        <v/>
      </c>
      <c r="I68" s="1697"/>
      <c r="J68" s="1696"/>
      <c r="K68" s="1695" t="str">
        <f t="shared" si="6"/>
        <v/>
      </c>
      <c r="L68" s="1696"/>
      <c r="M68" s="734"/>
      <c r="R68" s="169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9"/>
      <c r="T68" s="1700"/>
      <c r="U68" s="169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9"/>
      <c r="W68" s="1700"/>
      <c r="X68" s="169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0"/>
    </row>
    <row r="69" spans="2:25" x14ac:dyDescent="0.2">
      <c r="B69" s="791"/>
      <c r="C69" s="206"/>
      <c r="D69" s="206"/>
      <c r="E69" s="1695" t="str">
        <f t="shared" si="7"/>
        <v/>
      </c>
      <c r="F69" s="1697"/>
      <c r="G69" s="1696"/>
      <c r="H69" s="1695" t="str">
        <f t="shared" si="5"/>
        <v/>
      </c>
      <c r="I69" s="1697"/>
      <c r="J69" s="1696"/>
      <c r="K69" s="1695" t="str">
        <f t="shared" si="6"/>
        <v/>
      </c>
      <c r="L69" s="1696"/>
      <c r="M69" s="734"/>
      <c r="R69" s="169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9"/>
      <c r="T69" s="1700"/>
      <c r="U69" s="169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9"/>
      <c r="W69" s="1700"/>
      <c r="X69" s="169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0"/>
    </row>
    <row r="70" spans="2:25" x14ac:dyDescent="0.2">
      <c r="B70" s="791"/>
      <c r="C70" s="206"/>
      <c r="D70" s="206"/>
      <c r="E70" s="1695" t="str">
        <f t="shared" si="7"/>
        <v/>
      </c>
      <c r="F70" s="1697"/>
      <c r="G70" s="1696"/>
      <c r="H70" s="1695" t="str">
        <f t="shared" si="5"/>
        <v/>
      </c>
      <c r="I70" s="1697"/>
      <c r="J70" s="1696"/>
      <c r="K70" s="1695" t="str">
        <f t="shared" si="6"/>
        <v/>
      </c>
      <c r="L70" s="1696"/>
      <c r="M70" s="734"/>
      <c r="R70" s="169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9"/>
      <c r="T70" s="1700"/>
      <c r="U70" s="169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9"/>
      <c r="W70" s="1700"/>
      <c r="X70" s="169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0"/>
    </row>
    <row r="71" spans="2:25" x14ac:dyDescent="0.2">
      <c r="B71" s="791"/>
      <c r="C71" s="206"/>
      <c r="D71" s="206"/>
      <c r="E71" s="1695" t="str">
        <f t="shared" si="7"/>
        <v/>
      </c>
      <c r="F71" s="1697"/>
      <c r="G71" s="1696"/>
      <c r="H71" s="1695" t="str">
        <f t="shared" si="5"/>
        <v/>
      </c>
      <c r="I71" s="1697"/>
      <c r="J71" s="1696"/>
      <c r="K71" s="1695" t="str">
        <f t="shared" si="6"/>
        <v/>
      </c>
      <c r="L71" s="1696"/>
      <c r="M71" s="734"/>
      <c r="R71" s="169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9"/>
      <c r="T71" s="1700"/>
      <c r="U71" s="169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9"/>
      <c r="W71" s="1700"/>
      <c r="X71" s="169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0"/>
    </row>
    <row r="72" spans="2:25" x14ac:dyDescent="0.2">
      <c r="B72" s="791"/>
      <c r="C72" s="206"/>
      <c r="D72" s="206"/>
      <c r="E72" s="1695" t="str">
        <f t="shared" si="7"/>
        <v/>
      </c>
      <c r="F72" s="1697"/>
      <c r="G72" s="1696"/>
      <c r="H72" s="1695" t="str">
        <f t="shared" si="5"/>
        <v/>
      </c>
      <c r="I72" s="1697"/>
      <c r="J72" s="1696"/>
      <c r="K72" s="1695" t="str">
        <f t="shared" si="6"/>
        <v/>
      </c>
      <c r="L72" s="1696"/>
      <c r="M72" s="734"/>
      <c r="R72" s="169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9"/>
      <c r="T72" s="1700"/>
      <c r="U72" s="169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9"/>
      <c r="W72" s="1700"/>
      <c r="X72" s="169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0"/>
    </row>
    <row r="73" spans="2:25" x14ac:dyDescent="0.2">
      <c r="B73" s="791"/>
      <c r="C73" s="206"/>
      <c r="D73" s="206"/>
      <c r="E73" s="1695" t="str">
        <f t="shared" si="7"/>
        <v/>
      </c>
      <c r="F73" s="1697"/>
      <c r="G73" s="1696"/>
      <c r="H73" s="1695" t="str">
        <f t="shared" si="5"/>
        <v/>
      </c>
      <c r="I73" s="1697"/>
      <c r="J73" s="1696"/>
      <c r="K73" s="1695" t="str">
        <f t="shared" si="6"/>
        <v/>
      </c>
      <c r="L73" s="1696"/>
      <c r="M73" s="734"/>
      <c r="R73" s="169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9"/>
      <c r="T73" s="1700"/>
      <c r="U73" s="169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9"/>
      <c r="W73" s="1700"/>
      <c r="X73" s="169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0"/>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CalcPr fullCalcOnLoad="1"/>
  <sheetProtection sheet="1" objects="1" scenarios="1"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R51:T51"/>
    <mergeCell ref="U51:W51"/>
    <mergeCell ref="X51:Y51"/>
    <mergeCell ref="R52:T52"/>
    <mergeCell ref="U52:W52"/>
    <mergeCell ref="X52:Y52"/>
    <mergeCell ref="R53:T53"/>
    <mergeCell ref="E71:G71"/>
    <mergeCell ref="H71:J71"/>
    <mergeCell ref="K71:L71"/>
    <mergeCell ref="E72:G72"/>
    <mergeCell ref="H72:J72"/>
    <mergeCell ref="K72:L72"/>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5:J65"/>
    <mergeCell ref="K65:L65"/>
    <mergeCell ref="E66:G66"/>
    <mergeCell ref="H66:J66"/>
    <mergeCell ref="K66:L66"/>
    <mergeCell ref="E57:G57"/>
    <mergeCell ref="E58:G58"/>
    <mergeCell ref="E59:G59"/>
    <mergeCell ref="E60:G60"/>
    <mergeCell ref="E64:G64"/>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6" fitToHeight="9" orientation="portrait" r:id="rId1"/>
  <headerFooter alignWithMargins="0">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62" sqref="J62"/>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 Gamtinės dujos</v>
      </c>
      <c r="F4" s="875">
        <f>IF($BA4,"",INDEX(C_SourceStreams!BH$61:BH$2089,MATCH($C4,C_SourceStreams!$C$61:$C$2089,0)))</f>
        <v>938.60199999999998</v>
      </c>
      <c r="G4" s="873" t="str">
        <f>IF($BA4,"",INDEX(C_SourceStreams!BI$61:BI$2089,MATCH($C4,C_SourceStreams!$C$61:$C$2089,0)))</f>
        <v>1 000 Nm3</v>
      </c>
      <c r="H4" s="875">
        <f>IF($BA4,"",INDEX(C_SourceStreams!BL$61:BL$2089,MATCH($C4,C_SourceStreams!$C$61:$C$2089,0)))</f>
        <v>33.695999999999998</v>
      </c>
      <c r="I4" s="873" t="str">
        <f>IF($BA4,"",INDEX(C_SourceStreams!BM$61:BM$2089,MATCH($C4,C_SourceStreams!$C$61:$C$2089,0)))</f>
        <v>GJ/1 000 Nm3</v>
      </c>
      <c r="J4" s="875">
        <f>IF($BA4,"",INDEX(C_SourceStreams!BJ$61:BJ$2089,MATCH($C4,C_SourceStreams!$C$61:$C$2089,0)))</f>
        <v>55.54</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1756.5709663756797</v>
      </c>
      <c r="AV4" s="1039">
        <f>IF($BA4,"",INDEX(C_SourceStreams!BU$61:BU$2089,MATCH($C4,C_SourceStreams!$C$61:$C$2089,0)))</f>
        <v>0</v>
      </c>
      <c r="AW4" s="1039">
        <f>IF($BA4,"",INDEX(C_SourceStreams!BV$61:BV$2089,MATCH($C4,C_SourceStreams!$C$61:$C$2089,0)))</f>
        <v>0</v>
      </c>
      <c r="AX4" s="875">
        <f>IF($BA4,"",INDEX(C_SourceStreams!BW$61:BW$2089,MATCH($C4,C_SourceStreams!$C$61:$C$2089,0)))</f>
        <v>31.627132992</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Skystasis – Sunkusis mazutas; Mazutas</v>
      </c>
      <c r="F5" s="875">
        <f>IF($BA5,"",INDEX(C_SourceStreams!BH$61:BH$2089,MATCH($C5,C_SourceStreams!$C$61:$C$2089,0)))</f>
        <v>0</v>
      </c>
      <c r="G5" s="873" t="str">
        <f>IF($BA5,"",INDEX(C_SourceStreams!BI$61:BI$2089,MATCH($C5,C_SourceStreams!$C$61:$C$2089,0)))</f>
        <v>t</v>
      </c>
      <c r="H5" s="875">
        <f>IF($BA5,"",INDEX(C_SourceStreams!BL$61:BL$2089,MATCH($C5,C_SourceStreams!$C$61:$C$2089,0)))</f>
        <v>39.1</v>
      </c>
      <c r="I5" s="873" t="str">
        <f>IF($BA5,"",INDEX(C_SourceStreams!BM$61:BM$2089,MATCH($C5,C_SourceStreams!$C$61:$C$2089,0)))</f>
        <v>GJ/t</v>
      </c>
      <c r="J5" s="875">
        <f>IF($BA5,"",INDEX(C_SourceStreams!BJ$61:BJ$2089,MATCH($C5,C_SourceStreams!$C$61:$C$2089,0)))</f>
        <v>78.400000000000006</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0</v>
      </c>
      <c r="AW5" s="1039">
        <f>IF($BA5,"",INDEX(C_SourceStreams!BV$61:BV$2089,MATCH($C5,C_SourceStreams!$C$61:$C$2089,0)))</f>
        <v>0</v>
      </c>
      <c r="AX5" s="875">
        <f>IF($BA5,"",INDEX(C_SourceStreams!BW$61:BW$2089,MATCH($C5,C_SourceStreams!$C$61:$C$2089,0)))</f>
        <v>0</v>
      </c>
      <c r="AY5" s="875">
        <f>IF($BA5,"",INDEX(C_SourceStreams!BX$61:BX$2089,MATCH($C5,C_SourceStreams!$C$61:$C$2089,0)))</f>
        <v>0</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Degimas</v>
      </c>
      <c r="E6" s="874" t="str">
        <f>IF($BA6,"",INDEX(C_SourceStreams!$E$61:$E$2089,MATCH($C6,C_SourceStreams!$C$61:$C$2089,0)))</f>
        <v>F3. Kietasis – Mediena (ne atliekos); Kietas biokuras</v>
      </c>
      <c r="F6" s="875">
        <f>IF($BA6,"",INDEX(C_SourceStreams!BH$61:BH$2089,MATCH($C6,C_SourceStreams!$C$61:$C$2089,0)))</f>
        <v>9369.9499999999989</v>
      </c>
      <c r="G6" s="873" t="str">
        <f>IF($BA6,"",INDEX(C_SourceStreams!BI$61:BI$2089,MATCH($C6,C_SourceStreams!$C$61:$C$2089,0)))</f>
        <v>t</v>
      </c>
      <c r="H6" s="875">
        <f>IF($BA6,"",INDEX(C_SourceStreams!BL$61:BL$2089,MATCH($C6,C_SourceStreams!$C$61:$C$2089,0)))</f>
        <v>15.6</v>
      </c>
      <c r="I6" s="873" t="str">
        <f>IF($BA6,"",INDEX(C_SourceStreams!BM$61:BM$2089,MATCH($C6,C_SourceStreams!$C$61:$C$2089,0)))</f>
        <v>GJ/t</v>
      </c>
      <c r="J6" s="875">
        <f>IF($BA6,"",INDEX(C_SourceStreams!BJ$61:BJ$2089,MATCH($C6,C_SourceStreams!$C$61:$C$2089,0)))</f>
        <v>101.34</v>
      </c>
      <c r="K6" s="873" t="str">
        <f>IF($BA6,"",INDEX(C_SourceStreams!BK$61:BK$2089,MATCH($C6,C_SourceStreams!$C$61:$C$2089,0)))</f>
        <v>tCO2/TJ</v>
      </c>
      <c r="L6" s="873">
        <f>IF($BA6,"",INDEX(C_SourceStreams!BP$61:BP$2089,MATCH($C6,C_SourceStreams!$C$61:$C$2089,0)))</f>
        <v>0</v>
      </c>
      <c r="M6" s="873" t="str">
        <f>IF($BA6,"",INDEX(C_SourceStreams!BQ$61:BQ$2089,MATCH($C6,C_SourceStreams!$C$61:$C$2089,0)))</f>
        <v/>
      </c>
      <c r="N6" s="875">
        <f>IF($BA6,"",INDEX(C_SourceStreams!BN$61:BN$2089,MATCH($C6,C_SourceStreams!$C$61:$C$2089,0))*100)</f>
        <v>100</v>
      </c>
      <c r="O6" s="876" t="str">
        <f t="shared" si="0"/>
        <v>%</v>
      </c>
      <c r="P6" s="875">
        <f>IF($BA6,"",INDEX(C_SourceStreams!BO$61:BO$2089,MATCH($C6,C_SourceStreams!$C$61:$C$2089,0))*100)</f>
        <v>100</v>
      </c>
      <c r="Q6" s="876" t="str">
        <f t="shared" si="1"/>
        <v>%</v>
      </c>
      <c r="R6" s="875">
        <f>IF($BA6,"",INDEX(C_SourceStreams!BR$61:BR$2089,MATCH($C6,C_SourceStreams!$C$61:$C$2089,0))*100)</f>
        <v>100</v>
      </c>
      <c r="S6" s="876" t="str">
        <f t="shared" si="2"/>
        <v>%</v>
      </c>
      <c r="T6" s="875">
        <f>IF($BA6,"",INDEX(C_SourceStreams!BS$61:BS$2089,MATCH($C6,C_SourceStreams!$C$61:$C$2089,0))*100)</f>
        <v>0</v>
      </c>
      <c r="U6" s="876" t="str">
        <f t="shared" si="3"/>
        <v>%</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f>IF($BA6,"",INDEX(C_SourceStreams!BT$61:BT$2089,MATCH($C6,C_SourceStreams!$C$61:$C$2089,0)))</f>
        <v>0</v>
      </c>
      <c r="AV6" s="1039">
        <f>IF($BA6,"",INDEX(C_SourceStreams!BU$61:BU$2089,MATCH($C6,C_SourceStreams!$C$61:$C$2089,0)))</f>
        <v>14812.991434799998</v>
      </c>
      <c r="AW6" s="1039">
        <f>IF($BA6,"",INDEX(C_SourceStreams!BV$61:BV$2089,MATCH($C6,C_SourceStreams!$C$61:$C$2089,0)))</f>
        <v>0</v>
      </c>
      <c r="AX6" s="875">
        <f>IF($BA6,"",INDEX(C_SourceStreams!BW$61:BW$2089,MATCH($C6,C_SourceStreams!$C$61:$C$2089,0)))</f>
        <v>0</v>
      </c>
      <c r="AY6" s="875">
        <f>IF($BA6,"",INDEX(C_SourceStreams!BX$61:BX$2089,MATCH($C6,C_SourceStreams!$C$61:$C$2089,0)))</f>
        <v>146.17121999999998</v>
      </c>
      <c r="BA6" s="74" t="b">
        <f>IF(ISERROR(INDEX(C_SourceStreams!$K$28:$K$11971,MATCH(C6,C_SourceStreams!$C$28:$C$11971,0))),TRUE,INDEX(C_SourceStreams!$K$28:$K$11971,MATCH(C6,C_SourceStreams!$C$28:$C$11971,0))="")</f>
        <v>0</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sheet="1" objects="1" scenarios="1" formatCells="0" formatColumns="0" formatRows="0"/>
  <phoneticPr fontId="98" type="noConversion"/>
  <pageMargins left="0.70866141732283472" right="0.70866141732283472" top="0.74803149606299213" bottom="0.74803149606299213" header="0.31496062992125984" footer="0.31496062992125984"/>
  <pageSetup paperSize="9" scale="20" fitToHeight="0" orientation="landscape" r:id="rId1"/>
  <headerFooter alignWithMargins="0">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1" t="str">
        <f>Translations!$B$310</f>
        <v>Special activities</v>
      </c>
      <c r="F273" s="1701"/>
      <c r="G273" s="1701"/>
      <c r="H273" s="1701"/>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11" t="s">
        <v>511</v>
      </c>
      <c r="C72" s="1712"/>
      <c r="D72" s="1712"/>
      <c r="E72" s="1712"/>
      <c r="F72" s="1712"/>
      <c r="G72" s="1712"/>
      <c r="H72" s="1712"/>
      <c r="I72" s="1713"/>
      <c r="J72" s="913"/>
      <c r="K72" s="914"/>
      <c r="L72" s="1711" t="s">
        <v>512</v>
      </c>
      <c r="M72" s="1712"/>
      <c r="N72" s="1712"/>
      <c r="O72" s="1712"/>
      <c r="P72" s="1712"/>
      <c r="Q72" s="1712"/>
      <c r="R72" s="1712"/>
      <c r="S72" s="1712"/>
      <c r="T72" s="1712"/>
      <c r="U72" s="1713"/>
    </row>
    <row r="73" spans="1:112" ht="13.5" thickBot="1" x14ac:dyDescent="0.25">
      <c r="A73" s="349"/>
      <c r="B73" s="1703" t="s">
        <v>547</v>
      </c>
      <c r="C73" s="1704"/>
      <c r="D73" s="1704"/>
      <c r="E73" s="1704"/>
      <c r="F73" s="1704"/>
      <c r="G73" s="1704"/>
      <c r="H73" s="1704"/>
      <c r="I73" s="1705"/>
      <c r="J73" s="913"/>
      <c r="K73" s="914"/>
      <c r="L73" s="1703" t="s">
        <v>513</v>
      </c>
      <c r="M73" s="1704"/>
      <c r="N73" s="1704"/>
      <c r="O73" s="1704"/>
      <c r="P73" s="1704"/>
      <c r="Q73" s="1704"/>
      <c r="R73" s="1704"/>
      <c r="S73" s="1704"/>
      <c r="T73" s="1704"/>
      <c r="U73" s="1705"/>
    </row>
    <row r="74" spans="1:112" x14ac:dyDescent="0.2">
      <c r="A74" s="1714" t="s">
        <v>228</v>
      </c>
      <c r="B74" s="1715"/>
      <c r="C74" s="480" t="s">
        <v>218</v>
      </c>
      <c r="D74" s="1708" t="s">
        <v>213</v>
      </c>
      <c r="E74" s="1709"/>
      <c r="F74" s="1708" t="s">
        <v>68</v>
      </c>
      <c r="G74" s="1709"/>
      <c r="H74" s="1708" t="s">
        <v>216</v>
      </c>
      <c r="I74" s="1710"/>
      <c r="J74" s="913"/>
      <c r="K74" s="914"/>
      <c r="L74" s="389" t="s">
        <v>558</v>
      </c>
      <c r="M74" s="1706" t="s">
        <v>68</v>
      </c>
      <c r="N74" s="1707"/>
      <c r="O74" s="1706" t="s">
        <v>213</v>
      </c>
      <c r="P74" s="1707"/>
      <c r="Q74" s="484" t="s">
        <v>214</v>
      </c>
      <c r="R74" s="484" t="s">
        <v>215</v>
      </c>
      <c r="S74" s="1706" t="s">
        <v>216</v>
      </c>
      <c r="T74" s="1707"/>
      <c r="U74" s="397" t="s">
        <v>217</v>
      </c>
    </row>
    <row r="75" spans="1:112" ht="13.5" thickBot="1" x14ac:dyDescent="0.25">
      <c r="A75" s="1716"/>
      <c r="B75" s="1717"/>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02" t="str">
        <f>Translations!$B$238</f>
        <v>A metodas</v>
      </c>
      <c r="D207" s="1702"/>
      <c r="E207" s="1702" t="str">
        <f>Translations!$B$239</f>
        <v>B Metodas</v>
      </c>
      <c r="F207" s="1702"/>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CalcPr fullCalcOnLoad="1"/>
  <sheetProtection sheet="1" objects="1" scenarios="1"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A4" sqref="A4"/>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64" t="str">
        <f>Translations!$B$22</f>
        <v>b.
Guide-lines</v>
      </c>
      <c r="B1" s="1365"/>
      <c r="C1" s="1372" t="str">
        <f>Translations!$B$23</f>
        <v>Naršymo laukas</v>
      </c>
      <c r="D1" s="1373"/>
      <c r="E1" s="1357" t="str">
        <f>Translations!$B$24</f>
        <v>Turinys</v>
      </c>
      <c r="F1" s="1358"/>
      <c r="G1" s="1357" t="str">
        <f>Translations!$B$25</f>
        <v>Ankstesnis lapas</v>
      </c>
      <c r="H1" s="1358"/>
      <c r="I1" s="1357" t="str">
        <f>Translations!$B$26</f>
        <v>Kitas lapas</v>
      </c>
      <c r="J1" s="1358"/>
      <c r="K1" s="1359"/>
      <c r="L1" s="1360"/>
      <c r="M1" s="3"/>
    </row>
    <row r="2" spans="1:13" s="1" customFormat="1" x14ac:dyDescent="0.2">
      <c r="A2" s="1366"/>
      <c r="B2" s="1367"/>
      <c r="C2" s="1361" t="str">
        <f>Translations!$B$27</f>
        <v>Lapo viršus</v>
      </c>
      <c r="D2" s="1362"/>
      <c r="E2" s="1362"/>
      <c r="F2" s="1362"/>
      <c r="G2" s="1362"/>
      <c r="H2" s="1362"/>
      <c r="I2" s="1362"/>
      <c r="J2" s="1362"/>
      <c r="K2" s="1370"/>
      <c r="L2" s="1371"/>
      <c r="M2" s="3"/>
    </row>
    <row r="3" spans="1:13" s="1" customFormat="1" ht="13.5" thickBot="1" x14ac:dyDescent="0.25">
      <c r="A3" s="1368"/>
      <c r="B3" s="1369"/>
      <c r="C3" s="1361" t="str">
        <f>Translations!$B$28</f>
        <v>Lapo galas</v>
      </c>
      <c r="D3" s="1362"/>
      <c r="E3" s="1362"/>
      <c r="F3" s="1362"/>
      <c r="G3" s="1362"/>
      <c r="H3" s="1362"/>
      <c r="I3" s="1362"/>
      <c r="J3" s="1362"/>
      <c r="K3" s="1370"/>
      <c r="L3" s="1371"/>
      <c r="M3" s="3"/>
    </row>
    <row r="4" spans="1:13" s="29" customFormat="1" ht="15.75" customHeight="1" x14ac:dyDescent="0.2">
      <c r="B4" s="158"/>
      <c r="C4" s="488"/>
    </row>
    <row r="5" spans="1:13" ht="18" x14ac:dyDescent="0.2">
      <c r="B5" s="1363" t="str">
        <f>Translations!$B$29</f>
        <v>GAIRĖS IR SĄLYGOS</v>
      </c>
      <c r="C5" s="1363"/>
      <c r="D5" s="1363"/>
      <c r="E5" s="1363"/>
      <c r="F5" s="1363"/>
      <c r="G5" s="1363"/>
      <c r="H5" s="1363"/>
      <c r="I5" s="1363"/>
      <c r="J5" s="1363"/>
    </row>
    <row r="6" spans="1:13" x14ac:dyDescent="0.2">
      <c r="B6" s="1374"/>
      <c r="C6" s="1374"/>
      <c r="D6" s="1374"/>
      <c r="E6" s="1374"/>
      <c r="F6" s="1374"/>
      <c r="G6" s="1374"/>
      <c r="H6" s="1374"/>
      <c r="I6" s="1374"/>
      <c r="J6" s="1374"/>
      <c r="K6" s="1374"/>
      <c r="L6" s="1374"/>
    </row>
    <row r="7" spans="1:13" x14ac:dyDescent="0.2">
      <c r="A7" s="188">
        <v>1</v>
      </c>
      <c r="B7" s="1334" t="str">
        <f>Translations!$B$38</f>
        <v>Prieš pradėdami naudotis šiuo failu, atlikite tokius veiksmus:</v>
      </c>
      <c r="C7" s="1334"/>
      <c r="D7" s="1334"/>
      <c r="E7" s="1334"/>
      <c r="F7" s="1334"/>
      <c r="G7" s="1334"/>
      <c r="H7" s="1334"/>
      <c r="I7" s="1334"/>
      <c r="J7" s="1334"/>
      <c r="K7" s="1334"/>
      <c r="L7" s="1334"/>
    </row>
    <row r="8" spans="1:13" x14ac:dyDescent="0.2">
      <c r="A8" s="188"/>
      <c r="B8" s="192" t="s">
        <v>1</v>
      </c>
      <c r="C8" s="1329" t="str">
        <f>Translations!$B$39</f>
        <v>Atidžiai perskaitykite šablono pildymo instrukcijas.</v>
      </c>
      <c r="D8" s="1329"/>
      <c r="E8" s="1329"/>
      <c r="F8" s="1329"/>
      <c r="G8" s="1329"/>
      <c r="H8" s="1329"/>
      <c r="I8" s="1329"/>
      <c r="J8" s="1329"/>
      <c r="K8" s="1329"/>
      <c r="L8" s="1329"/>
    </row>
    <row r="9" spans="1:13" ht="29.25" customHeight="1" x14ac:dyDescent="0.2">
      <c r="A9" s="188"/>
      <c r="B9" s="192" t="s">
        <v>2</v>
      </c>
      <c r="C9" s="1328"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8"/>
      <c r="E9" s="1328"/>
      <c r="F9" s="1328"/>
      <c r="G9" s="1328"/>
      <c r="H9" s="1328"/>
      <c r="I9" s="1328"/>
      <c r="J9" s="1328"/>
      <c r="K9" s="1328"/>
      <c r="L9" s="1328"/>
    </row>
    <row r="10" spans="1:13" ht="30.75" customHeight="1" x14ac:dyDescent="0.2">
      <c r="A10" s="188"/>
      <c r="B10" s="192" t="s">
        <v>44</v>
      </c>
      <c r="C10" s="1328" t="str">
        <f>Translations!$B$41</f>
        <v>Patikrinkite KI tinklalapyje arba tiesiogiai susisiekite su KI ir sužinokite, ar turite reikiamą šablono versiją. Šablono versija (ypač failo pavadinimas) yra aiškiai nurodyta šio failo tituliniame puslapyje.</v>
      </c>
      <c r="D10" s="1328"/>
      <c r="E10" s="1328"/>
      <c r="F10" s="1328"/>
      <c r="G10" s="1328"/>
      <c r="H10" s="1328"/>
      <c r="I10" s="1328"/>
      <c r="J10" s="1328"/>
      <c r="K10" s="1328"/>
      <c r="L10" s="1328"/>
    </row>
    <row r="11" spans="1:13" ht="29.25" customHeight="1" x14ac:dyDescent="0.2">
      <c r="A11" s="188"/>
      <c r="B11" s="192" t="s">
        <v>3</v>
      </c>
      <c r="C11" s="1328"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8"/>
      <c r="E11" s="1328"/>
      <c r="F11" s="1328"/>
      <c r="G11" s="1328"/>
      <c r="H11" s="1328"/>
      <c r="I11" s="1328"/>
      <c r="J11" s="1328"/>
      <c r="K11" s="1328"/>
      <c r="L11" s="1328"/>
    </row>
    <row r="12" spans="1:13" ht="42" customHeight="1" x14ac:dyDescent="0.2">
      <c r="A12" s="188">
        <v>2</v>
      </c>
      <c r="B12" s="132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8"/>
      <c r="D12" s="1328"/>
      <c r="E12" s="1328"/>
      <c r="F12" s="1328"/>
      <c r="G12" s="1328"/>
      <c r="H12" s="1328"/>
      <c r="I12" s="1328"/>
      <c r="J12" s="1328"/>
      <c r="K12" s="1328"/>
      <c r="L12" s="1328"/>
      <c r="M12" s="1088"/>
    </row>
    <row r="13" spans="1:13" ht="12.75" customHeight="1" x14ac:dyDescent="0.2">
      <c r="A13" s="188"/>
      <c r="B13" s="1328" t="str">
        <f>Translations!$B$30</f>
        <v>Direktyvos tekstą galima atsisiųsti iš</v>
      </c>
      <c r="C13" s="1328"/>
      <c r="D13" s="1328"/>
      <c r="E13" s="1328"/>
      <c r="F13" s="1328"/>
      <c r="G13" s="1328"/>
      <c r="H13" s="1328"/>
      <c r="I13" s="1328"/>
      <c r="J13" s="1328"/>
      <c r="K13" s="1328"/>
      <c r="L13" s="1328"/>
    </row>
    <row r="14" spans="1:13" x14ac:dyDescent="0.2">
      <c r="A14" s="189"/>
      <c r="B14" s="1375" t="s">
        <v>1298</v>
      </c>
      <c r="C14" s="1351"/>
      <c r="D14" s="1351"/>
      <c r="E14" s="1351"/>
      <c r="F14" s="1351"/>
      <c r="G14" s="1351"/>
      <c r="H14" s="1351"/>
      <c r="I14" s="1351"/>
      <c r="J14" s="1351"/>
      <c r="K14" s="1351"/>
      <c r="L14" s="1343"/>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28" t="str">
        <f>Translations!$B$32</f>
        <v>Stebėsenos ir ataskaitų reglamente (2012 m. birželio 21 d. Komisijos reglamentas (ES) Nr. 601/2012) (toliau – „SAR“) išsamiau nustatyti stebėsenos ir atskaitų teikimo reikalavimai. SAR tekstą galima atsisiųsti iš</v>
      </c>
      <c r="C16" s="1328"/>
      <c r="D16" s="1328"/>
      <c r="E16" s="1328"/>
      <c r="F16" s="1328"/>
      <c r="G16" s="1328"/>
      <c r="H16" s="1328"/>
      <c r="I16" s="1328"/>
      <c r="J16" s="1328"/>
      <c r="K16" s="1328"/>
      <c r="L16" s="1328"/>
    </row>
    <row r="17" spans="1:13" ht="12.75" customHeight="1" x14ac:dyDescent="0.2">
      <c r="A17" s="188"/>
      <c r="B17" s="1375" t="s">
        <v>1298</v>
      </c>
      <c r="C17" s="1351"/>
      <c r="D17" s="1351"/>
      <c r="E17" s="1351"/>
      <c r="F17" s="1351"/>
      <c r="G17" s="1351"/>
      <c r="H17" s="1351"/>
      <c r="I17" s="1351"/>
      <c r="J17" s="1351"/>
      <c r="K17" s="1351"/>
      <c r="L17" s="1343"/>
    </row>
    <row r="18" spans="1:13" x14ac:dyDescent="0.2">
      <c r="A18" s="188"/>
      <c r="B18" s="1328" t="str">
        <f>Translations!$B$511</f>
        <v>Stebėsenos ir ataskaitų reglamento (SAR) 67 straipsnio 3 dalyje reikalaujama:</v>
      </c>
      <c r="C18" s="1328"/>
      <c r="D18" s="1328"/>
      <c r="E18" s="1328"/>
      <c r="F18" s="1328"/>
      <c r="G18" s="1328"/>
      <c r="H18" s="1328"/>
      <c r="I18" s="1328"/>
      <c r="J18" s="1328"/>
      <c r="K18" s="1328"/>
      <c r="L18" s="1328"/>
    </row>
    <row r="19" spans="1:13" ht="12.75" customHeight="1" x14ac:dyDescent="0.2">
      <c r="A19" s="188"/>
      <c r="B19" s="1352" t="str">
        <f>Translations!$B$512</f>
        <v>„Metinėse išmetamųjų ŠESD kiekio ataskaitose ir tonkilometrių duomenų ataskaitose pateikiama bent X priede nurodyta informacija.“</v>
      </c>
      <c r="C19" s="1352"/>
      <c r="D19" s="1352"/>
      <c r="E19" s="1352"/>
      <c r="F19" s="1352"/>
      <c r="G19" s="1352"/>
      <c r="H19" s="1352"/>
      <c r="I19" s="1352"/>
      <c r="J19" s="1352"/>
      <c r="K19" s="1352"/>
      <c r="L19" s="1352"/>
    </row>
    <row r="20" spans="1:13" ht="12.75" customHeight="1" x14ac:dyDescent="0.2">
      <c r="A20" s="188"/>
      <c r="B20" s="1328" t="str">
        <f>Translations!$B$513</f>
        <v>X priede nustatytas būtinasis metinių išmetamųjų ŠESD kiekio ataskaitų turinys.</v>
      </c>
      <c r="C20" s="1328"/>
      <c r="D20" s="1328"/>
      <c r="E20" s="1328"/>
      <c r="F20" s="1328"/>
      <c r="G20" s="1328"/>
      <c r="H20" s="1328"/>
      <c r="I20" s="1328"/>
      <c r="J20" s="1328"/>
      <c r="K20" s="1328"/>
      <c r="L20" s="1328"/>
    </row>
    <row r="21" spans="1:13" x14ac:dyDescent="0.2">
      <c r="A21" s="188"/>
      <c r="B21" s="1328" t="str">
        <f>Translations!$B$34</f>
        <v>Be to, 74 str. 1 dalyje teigiama:</v>
      </c>
      <c r="C21" s="1328"/>
      <c r="D21" s="1328"/>
      <c r="E21" s="1328"/>
      <c r="F21" s="1328"/>
      <c r="G21" s="1328"/>
      <c r="H21" s="1328"/>
      <c r="I21" s="1328"/>
      <c r="J21" s="1328"/>
      <c r="K21" s="1328"/>
      <c r="L21" s="1328"/>
    </row>
    <row r="22" spans="1:13" ht="69.95" customHeight="1" x14ac:dyDescent="0.2">
      <c r="A22" s="188"/>
      <c r="B22" s="135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2"/>
      <c r="D22" s="1352"/>
      <c r="E22" s="1352"/>
      <c r="F22" s="1352"/>
      <c r="G22" s="1352"/>
      <c r="H22" s="1352"/>
      <c r="I22" s="1352"/>
      <c r="J22" s="1352"/>
      <c r="K22" s="1352"/>
      <c r="L22" s="1352"/>
    </row>
    <row r="23" spans="1:13" ht="42" customHeight="1" x14ac:dyDescent="0.2">
      <c r="A23" s="188">
        <v>4</v>
      </c>
      <c r="B23" s="132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8"/>
      <c r="D23" s="1328"/>
      <c r="E23" s="1328"/>
      <c r="F23" s="1328"/>
      <c r="G23" s="1328"/>
      <c r="H23" s="1328"/>
      <c r="I23" s="1328"/>
      <c r="J23" s="1328"/>
      <c r="K23" s="1328"/>
      <c r="L23" s="1328"/>
    </row>
    <row r="24" spans="1:13" ht="12.75" customHeight="1" x14ac:dyDescent="0.2">
      <c r="A24" s="188"/>
      <c r="B24" s="1334" t="str">
        <f>Translations!$B$515</f>
        <v>Ataskaitos šablonas turi būti parengtas neperžengiant SAR reikalavimų. Todėl reikėtų atsižvelgti ir į toliau pateiktame šablone naudojamą spalvinį žymėjimą.</v>
      </c>
      <c r="C24" s="1334"/>
      <c r="D24" s="1334"/>
      <c r="E24" s="1334"/>
      <c r="F24" s="1334"/>
      <c r="G24" s="1334"/>
      <c r="H24" s="1334"/>
      <c r="I24" s="1334"/>
      <c r="J24" s="1334"/>
      <c r="K24" s="1334"/>
      <c r="L24" s="1334"/>
      <c r="M24" s="1088"/>
    </row>
    <row r="25" spans="1:13" ht="15.95" customHeight="1" x14ac:dyDescent="0.2">
      <c r="A25" s="188"/>
      <c r="B25" s="1328" t="str">
        <f>Translations!$B$516</f>
        <v xml:space="preserve">Šis ataskaitos šablonas parengtas atsižvelgiant į Komisijos tarnybų nuomonę, išreikštą paskelbimo metu. </v>
      </c>
      <c r="C25" s="1328"/>
      <c r="D25" s="1328"/>
      <c r="E25" s="1328"/>
      <c r="F25" s="1328"/>
      <c r="G25" s="1328"/>
      <c r="H25" s="1328"/>
      <c r="I25" s="1328"/>
      <c r="J25" s="1328"/>
      <c r="K25" s="1328"/>
      <c r="L25" s="1328"/>
    </row>
    <row r="26" spans="1:13" ht="12.75" customHeight="1" x14ac:dyDescent="0.2">
      <c r="A26" s="188"/>
      <c r="B26" s="1328"/>
      <c r="C26" s="1328"/>
      <c r="D26" s="1328"/>
      <c r="E26" s="1328"/>
      <c r="F26" s="1328"/>
      <c r="G26" s="1328"/>
      <c r="H26" s="1328"/>
      <c r="I26" s="1328"/>
      <c r="J26" s="1328"/>
      <c r="K26" s="1328"/>
      <c r="L26" s="1328"/>
    </row>
    <row r="27" spans="1:13" ht="12.75" customHeight="1" x14ac:dyDescent="0.2">
      <c r="A27" s="188">
        <v>5</v>
      </c>
      <c r="B27" s="1334" t="str">
        <f>Translations!$B$517</f>
        <v>Užpildžius metinės išmetamųjų ŠESD kiekio ataskaitos šabloną, būtina atlikti šiuos veiksmus:</v>
      </c>
      <c r="C27" s="1334"/>
      <c r="D27" s="1334"/>
      <c r="E27" s="1334"/>
      <c r="F27" s="1334"/>
      <c r="G27" s="1334"/>
      <c r="H27" s="1334"/>
      <c r="I27" s="1334"/>
      <c r="J27" s="1334"/>
      <c r="K27" s="1334"/>
      <c r="L27" s="1334"/>
      <c r="M27" s="1088"/>
    </row>
    <row r="28" spans="1:13" ht="12.75" customHeight="1" x14ac:dyDescent="0.2">
      <c r="A28" s="188"/>
      <c r="B28" s="1089" t="s">
        <v>1</v>
      </c>
      <c r="C28" s="1334" t="str">
        <f>Translations!$B$518</f>
        <v>perduoti šabloną vertintojui, kad šis jį patikrintų pagal SAR 67 straipsnio 1 dalį;</v>
      </c>
      <c r="D28" s="1334"/>
      <c r="E28" s="1334"/>
      <c r="F28" s="1334"/>
      <c r="G28" s="1334"/>
      <c r="H28" s="1334"/>
      <c r="I28" s="1334"/>
      <c r="J28" s="1334"/>
      <c r="K28" s="1334"/>
      <c r="L28" s="1334"/>
      <c r="M28" s="1088"/>
    </row>
    <row r="29" spans="1:13" ht="25.5" customHeight="1" x14ac:dyDescent="0.2">
      <c r="A29" s="188"/>
      <c r="B29" s="1089" t="s">
        <v>2</v>
      </c>
      <c r="C29" s="1334" t="str">
        <f>Translations!$B$519</f>
        <v>vertintojo pagal Reglamentą (ES) Nr. 600/2012 patikrinta versija pateikiama kompetentingai institucijai iki kiekvienų metų kovo 31 d., jeigu ta institucija nepareikalauja pateikti patikrintą išmetamųjų ŠESD kiekio ataskaitą anksčiau.</v>
      </c>
      <c r="D29" s="1334"/>
      <c r="E29" s="1334"/>
      <c r="F29" s="1334"/>
      <c r="G29" s="1334"/>
      <c r="H29" s="1334"/>
      <c r="I29" s="1334"/>
      <c r="J29" s="1334"/>
      <c r="K29" s="1334"/>
      <c r="L29" s="1334"/>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53" t="str">
        <f>Translations!$B$520</f>
        <v>Tai galutinė įrenginiams skirto išmetamųjų ŠESD kiekio ataskaitos šablono versija, Klimato kaitos komiteto patvirtinta 2015 m. gruodžio 18 d. posėdyje.</v>
      </c>
      <c r="C31" s="1354"/>
      <c r="D31" s="1354"/>
      <c r="E31" s="1354"/>
      <c r="F31" s="1354"/>
      <c r="G31" s="1354"/>
      <c r="H31" s="1354"/>
      <c r="I31" s="1354"/>
      <c r="J31" s="1354"/>
      <c r="K31" s="1354"/>
      <c r="L31" s="1355"/>
    </row>
    <row r="32" spans="1:13" ht="12.75" customHeight="1" x14ac:dyDescent="0.2">
      <c r="A32" s="188"/>
      <c r="B32" s="1328"/>
      <c r="C32" s="1328"/>
      <c r="D32" s="1328"/>
      <c r="E32" s="1328"/>
      <c r="F32" s="1328"/>
      <c r="G32" s="1328"/>
      <c r="H32" s="1328"/>
      <c r="I32" s="1328"/>
      <c r="J32" s="1328"/>
      <c r="K32" s="1328"/>
      <c r="L32" s="1328"/>
    </row>
    <row r="33" spans="1:12" ht="12.75" customHeight="1" x14ac:dyDescent="0.2">
      <c r="A33" s="188">
        <v>6</v>
      </c>
      <c r="B33" s="1328" t="str">
        <f>Translations!$B$36</f>
        <v>Visi Komisijos rekomendaciniai dokumentai dėl SAR pateikiami</v>
      </c>
      <c r="C33" s="1328"/>
      <c r="D33" s="1328"/>
      <c r="E33" s="1328"/>
      <c r="F33" s="1328"/>
      <c r="G33" s="1328"/>
      <c r="H33" s="1328"/>
      <c r="I33" s="1328"/>
      <c r="J33" s="1328"/>
      <c r="K33" s="1328"/>
      <c r="L33" s="1328"/>
    </row>
    <row r="34" spans="1:12" ht="12.75" customHeight="1" x14ac:dyDescent="0.2">
      <c r="A34" s="188"/>
      <c r="B34" s="1351" t="str">
        <f>Translations!$B$521</f>
        <v>http://ec.europa.eu/clima/policies/ets/monitoring/documentation_en.htm</v>
      </c>
      <c r="C34" s="1351"/>
      <c r="D34" s="1351"/>
      <c r="E34" s="1351"/>
      <c r="F34" s="1351"/>
      <c r="G34" s="1351"/>
      <c r="H34" s="1351"/>
      <c r="I34" s="1351"/>
      <c r="J34" s="1351"/>
      <c r="K34" s="1351"/>
      <c r="L34" s="1343"/>
    </row>
    <row r="35" spans="1:12" x14ac:dyDescent="0.2">
      <c r="A35" s="188"/>
      <c r="B35" s="190"/>
      <c r="C35" s="190"/>
      <c r="D35" s="190"/>
      <c r="E35" s="190"/>
      <c r="F35" s="190"/>
      <c r="G35" s="190"/>
      <c r="H35" s="190"/>
      <c r="I35" s="190"/>
      <c r="J35" s="190"/>
      <c r="K35" s="190"/>
      <c r="L35" s="191"/>
    </row>
    <row r="36" spans="1:12" ht="15" customHeight="1" x14ac:dyDescent="0.2">
      <c r="A36" s="188">
        <v>7</v>
      </c>
      <c r="B36" s="1328" t="str">
        <f>Translations!$B$522</f>
        <v>Šis ataskaitos šablonas turi būti pateiktas Jūsų kompetentingai institucijai šiuo adresu:</v>
      </c>
      <c r="C36" s="1328"/>
      <c r="D36" s="1328"/>
      <c r="E36" s="1328"/>
      <c r="F36" s="1328"/>
      <c r="G36" s="1328"/>
      <c r="H36" s="1328"/>
      <c r="I36" s="1328"/>
      <c r="J36" s="1328"/>
      <c r="K36" s="1328"/>
      <c r="L36" s="1328"/>
    </row>
    <row r="37" spans="1:12" x14ac:dyDescent="0.2">
      <c r="A37" s="188"/>
      <c r="B37" s="193"/>
      <c r="C37" s="193"/>
      <c r="D37" s="193"/>
      <c r="E37" s="193"/>
      <c r="F37" s="193"/>
      <c r="G37" s="193"/>
      <c r="H37" s="193"/>
      <c r="I37" s="193"/>
      <c r="J37" s="193"/>
      <c r="K37" s="193"/>
      <c r="L37" s="194"/>
    </row>
    <row r="38" spans="1:12" x14ac:dyDescent="0.2">
      <c r="E38" s="1349" t="str">
        <f>Translations!$B$43</f>
        <v>Išsamų adresą pateikia valstybė narė.</v>
      </c>
      <c r="F38" s="1349"/>
      <c r="G38" s="1349"/>
      <c r="H38" s="1349"/>
    </row>
    <row r="39" spans="1:12" x14ac:dyDescent="0.2">
      <c r="E39" s="1350"/>
      <c r="F39" s="1350"/>
      <c r="G39" s="1350"/>
      <c r="H39" s="1350"/>
    </row>
    <row r="40" spans="1:12" x14ac:dyDescent="0.2">
      <c r="E40" s="1350"/>
      <c r="F40" s="1350"/>
      <c r="G40" s="1350"/>
      <c r="H40" s="1350"/>
    </row>
    <row r="41" spans="1:12" x14ac:dyDescent="0.2">
      <c r="E41" s="1350"/>
      <c r="F41" s="1350"/>
      <c r="G41" s="1350"/>
      <c r="H41" s="1350"/>
    </row>
    <row r="42" spans="1:12" x14ac:dyDescent="0.2">
      <c r="E42" s="1350"/>
      <c r="F42" s="1350"/>
      <c r="G42" s="1350"/>
      <c r="H42" s="1350"/>
    </row>
    <row r="43" spans="1:12" x14ac:dyDescent="0.2">
      <c r="E43" s="1350"/>
      <c r="F43" s="1350"/>
      <c r="G43" s="1350"/>
      <c r="H43" s="1350"/>
    </row>
    <row r="44" spans="1:12" x14ac:dyDescent="0.2">
      <c r="E44" s="1350"/>
      <c r="F44" s="1350"/>
      <c r="G44" s="1350"/>
      <c r="H44" s="1350"/>
    </row>
    <row r="45" spans="1:12" x14ac:dyDescent="0.2">
      <c r="E45" s="1350"/>
      <c r="F45" s="1350"/>
      <c r="G45" s="1350"/>
      <c r="H45" s="1350"/>
    </row>
    <row r="47" spans="1:12" ht="25.5" customHeight="1" x14ac:dyDescent="0.2">
      <c r="A47" s="188">
        <v>8</v>
      </c>
      <c r="B47" s="132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8"/>
      <c r="D47" s="1328"/>
      <c r="E47" s="1328"/>
      <c r="F47" s="1328"/>
      <c r="G47" s="1328"/>
      <c r="H47" s="1328"/>
      <c r="I47" s="1328"/>
      <c r="J47" s="1328"/>
      <c r="K47" s="1328"/>
      <c r="L47" s="1328"/>
    </row>
    <row r="48" spans="1:12" ht="63.75" customHeight="1" x14ac:dyDescent="0.2">
      <c r="A48" s="188">
        <v>9</v>
      </c>
      <c r="B48" s="1343"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4"/>
      <c r="D48" s="1344"/>
      <c r="E48" s="1344"/>
      <c r="F48" s="1344"/>
      <c r="G48" s="1344"/>
      <c r="H48" s="1344"/>
      <c r="I48" s="1344"/>
      <c r="J48" s="1344"/>
      <c r="K48" s="1344"/>
      <c r="L48" s="1344"/>
    </row>
    <row r="49" spans="1:12" x14ac:dyDescent="0.2">
      <c r="A49" s="188"/>
      <c r="B49" s="190"/>
      <c r="C49" s="190"/>
      <c r="D49" s="190"/>
      <c r="E49" s="1058"/>
      <c r="F49" s="190"/>
      <c r="G49" s="190"/>
      <c r="H49" s="190"/>
      <c r="I49" s="190"/>
      <c r="J49" s="190"/>
      <c r="K49" s="190"/>
      <c r="L49" s="191"/>
    </row>
    <row r="50" spans="1:12" ht="15" x14ac:dyDescent="0.2">
      <c r="A50" s="188">
        <v>10</v>
      </c>
      <c r="B50" s="1345" t="str">
        <f>Translations!$B$44</f>
        <v>Informacijos šaltiniai:</v>
      </c>
      <c r="C50" s="1345"/>
      <c r="D50" s="1345"/>
      <c r="E50" s="1345"/>
      <c r="F50" s="1345"/>
      <c r="G50" s="1345"/>
      <c r="H50" s="1345"/>
      <c r="I50" s="1345"/>
      <c r="J50" s="1345"/>
      <c r="K50" s="1345"/>
      <c r="L50" s="1345"/>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6" t="str">
        <f>Translations!$B$47</f>
        <v>http://eur-lex.europa.eu/en/index.htm</v>
      </c>
      <c r="E52" s="1347"/>
      <c r="F52" s="1347"/>
      <c r="G52" s="1347"/>
      <c r="H52" s="1347"/>
      <c r="I52" s="1347"/>
      <c r="J52" s="190"/>
      <c r="K52" s="190"/>
      <c r="L52" s="191"/>
    </row>
    <row r="53" spans="1:12" x14ac:dyDescent="0.2">
      <c r="A53" s="188"/>
      <c r="B53" s="190" t="str">
        <f>Translations!$B$48</f>
        <v>Bendroji informacija apie ES ATLPS</v>
      </c>
      <c r="C53" s="190"/>
      <c r="D53" s="1348" t="str">
        <f>Translations!$B$49</f>
        <v>http://ec.europa.eu/clima/policies/ets/index_en.htm</v>
      </c>
      <c r="E53" s="1348"/>
      <c r="F53" s="1348"/>
      <c r="G53" s="1348"/>
      <c r="H53" s="1348"/>
      <c r="I53" s="1348"/>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6" t="str">
        <f>Translations!$B$37</f>
        <v>http://ec.europa.eu/clima/policies/ets/monitoring/index_en.htm</v>
      </c>
      <c r="E55" s="1347"/>
      <c r="F55" s="1347"/>
      <c r="G55" s="1347"/>
      <c r="H55" s="1347"/>
      <c r="I55" s="1347"/>
      <c r="J55" s="190"/>
      <c r="K55" s="190"/>
      <c r="L55" s="191"/>
    </row>
    <row r="56" spans="1:12" x14ac:dyDescent="0.2">
      <c r="B56" s="195" t="str">
        <f>Translations!$B$51</f>
        <v>Kitos interneto svetainės</v>
      </c>
    </row>
    <row r="57" spans="1:12" x14ac:dyDescent="0.2">
      <c r="B57" s="1314" t="str">
        <f>Translations!$B$52</f>
        <v>&lt;pateikia valstybės narės&gt;</v>
      </c>
      <c r="C57" s="1315"/>
      <c r="D57" s="1315"/>
      <c r="E57" s="1315"/>
      <c r="F57" s="1315"/>
      <c r="G57" s="1315"/>
      <c r="H57" s="1315"/>
      <c r="I57" s="1315"/>
      <c r="J57" s="1315"/>
      <c r="K57" s="1315"/>
      <c r="L57" s="1315"/>
    </row>
    <row r="58" spans="1:12" x14ac:dyDescent="0.2">
      <c r="B58" s="1314"/>
      <c r="C58" s="1315"/>
      <c r="D58" s="1315"/>
      <c r="E58" s="1315"/>
      <c r="F58" s="1315"/>
      <c r="G58" s="1315"/>
      <c r="H58" s="1315"/>
      <c r="I58" s="1315"/>
      <c r="J58" s="1315"/>
      <c r="K58" s="1315"/>
      <c r="L58" s="1315"/>
    </row>
    <row r="59" spans="1:12" x14ac:dyDescent="0.2">
      <c r="B59" s="195" t="str">
        <f>Translations!$B$53</f>
        <v>Pagalbos tarnyba</v>
      </c>
      <c r="C59" s="200"/>
      <c r="D59" s="200"/>
      <c r="E59" s="200"/>
      <c r="F59" s="200"/>
      <c r="G59" s="200"/>
      <c r="H59" s="200"/>
      <c r="I59" s="200"/>
      <c r="J59" s="200"/>
      <c r="K59" s="200"/>
      <c r="L59" s="201"/>
    </row>
    <row r="60" spans="1:12" x14ac:dyDescent="0.2">
      <c r="B60" s="1314" t="str">
        <f>Translations!$B$54</f>
        <v>&lt;jei taikoma, nurodo valstybės narės&gt;</v>
      </c>
      <c r="C60" s="1315"/>
      <c r="D60" s="1315"/>
      <c r="E60" s="1315"/>
      <c r="F60" s="1315"/>
      <c r="G60" s="1315"/>
      <c r="H60" s="1315"/>
      <c r="I60" s="1315"/>
      <c r="J60" s="1315"/>
      <c r="K60" s="1315"/>
      <c r="L60" s="1315"/>
    </row>
    <row r="61" spans="1:12" x14ac:dyDescent="0.2">
      <c r="B61" s="1314"/>
      <c r="C61" s="1315"/>
      <c r="D61" s="1315"/>
      <c r="E61" s="1315"/>
      <c r="F61" s="1315"/>
      <c r="G61" s="1315"/>
      <c r="H61" s="1315"/>
      <c r="I61" s="1315"/>
      <c r="J61" s="1315"/>
      <c r="K61" s="1315"/>
      <c r="L61" s="1315"/>
    </row>
    <row r="62" spans="1:12" ht="25.5" customHeight="1" x14ac:dyDescent="0.2"/>
    <row r="63" spans="1:12" ht="15.75" customHeight="1" x14ac:dyDescent="0.2">
      <c r="A63" s="188">
        <v>11</v>
      </c>
      <c r="B63" s="1316" t="str">
        <f>Translations!$B$55</f>
        <v>Kaip naudotis šiuo failu</v>
      </c>
      <c r="C63" s="1316"/>
      <c r="D63" s="1316"/>
      <c r="E63" s="1316"/>
      <c r="F63" s="1316"/>
      <c r="G63" s="1316"/>
      <c r="H63" s="1316"/>
      <c r="I63" s="1316"/>
      <c r="J63" s="1316"/>
      <c r="K63" s="1316"/>
      <c r="L63" s="1316"/>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3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0"/>
      <c r="D65" s="1340"/>
      <c r="E65" s="1340"/>
      <c r="F65" s="1340"/>
      <c r="G65" s="1340"/>
      <c r="H65" s="1340"/>
      <c r="I65" s="1340"/>
      <c r="J65" s="1340"/>
      <c r="K65" s="1340"/>
      <c r="L65" s="1298"/>
    </row>
    <row r="66" spans="1:12" ht="26.25" customHeight="1" x14ac:dyDescent="0.2">
      <c r="A66" s="188"/>
      <c r="B66" s="132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8"/>
      <c r="D66" s="1328"/>
      <c r="E66" s="1328"/>
      <c r="F66" s="1328"/>
      <c r="G66" s="1328"/>
      <c r="H66" s="1328"/>
      <c r="I66" s="1328"/>
      <c r="J66" s="1328"/>
      <c r="K66" s="1328"/>
      <c r="L66" s="1337"/>
    </row>
    <row r="67" spans="1:12" ht="26.25" customHeight="1" x14ac:dyDescent="0.2">
      <c r="A67" s="188"/>
      <c r="B67" s="132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8"/>
      <c r="D67" s="1328"/>
      <c r="E67" s="1328"/>
      <c r="F67" s="1328"/>
      <c r="G67" s="1328"/>
      <c r="H67" s="1328"/>
      <c r="I67" s="1328"/>
      <c r="J67" s="1328"/>
      <c r="K67" s="1328"/>
      <c r="L67" s="1337"/>
    </row>
    <row r="68" spans="1:12" ht="43.5" customHeight="1" x14ac:dyDescent="0.2">
      <c r="A68" s="188"/>
      <c r="B68" s="132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8"/>
      <c r="D68" s="1328"/>
      <c r="E68" s="1328"/>
      <c r="F68" s="1328"/>
      <c r="G68" s="1328"/>
      <c r="H68" s="1328"/>
      <c r="I68" s="1328"/>
      <c r="J68" s="1328"/>
      <c r="K68" s="1328"/>
      <c r="L68" s="1337"/>
    </row>
    <row r="69" spans="1:12" x14ac:dyDescent="0.2">
      <c r="A69" s="188"/>
      <c r="B69" s="1329" t="str">
        <f>Translations!$B$58</f>
        <v>Spalvų kodai ir šriftai</v>
      </c>
      <c r="C69" s="1329"/>
      <c r="D69" s="1329"/>
      <c r="E69" s="1329"/>
      <c r="F69" s="1329"/>
      <c r="G69" s="1329"/>
      <c r="H69" s="1329"/>
      <c r="I69" s="1329"/>
      <c r="J69" s="1329"/>
      <c r="K69" s="1329"/>
      <c r="L69" s="1330"/>
    </row>
    <row r="70" spans="1:12" x14ac:dyDescent="0.2">
      <c r="C70" s="1298" t="str">
        <f>Translations!$B$59</f>
        <v>Juodas paryškintas tekstas.</v>
      </c>
      <c r="D70" s="1315"/>
      <c r="E70" s="1328" t="str">
        <f>Translations!$B$60</f>
        <v>Toks tekstas – tai Komisijos šablono tekstas. Jis turi likti toks, koks yra.</v>
      </c>
      <c r="F70" s="1328"/>
      <c r="G70" s="1328"/>
      <c r="H70" s="1328"/>
      <c r="I70" s="1328"/>
      <c r="J70" s="1328"/>
      <c r="K70" s="1328"/>
      <c r="L70" s="1337"/>
    </row>
    <row r="71" spans="1:12" x14ac:dyDescent="0.2">
      <c r="C71" s="1338" t="str">
        <f>Translations!$B$61</f>
        <v>Smulkesnis  tekstas pasviruoju šriftu:</v>
      </c>
      <c r="D71" s="1338"/>
      <c r="E71" s="1328" t="str">
        <f>Translations!$B$62</f>
        <v>Tokio šrifto tekstu pateikiama daugiau paaiškinimų. Valstybės narės gali įrašyti daugiau paaiškinimų savo šablono versijose.</v>
      </c>
      <c r="F71" s="1328"/>
      <c r="G71" s="1328"/>
      <c r="H71" s="1328"/>
      <c r="I71" s="1328"/>
      <c r="J71" s="1328"/>
      <c r="K71" s="1328"/>
      <c r="L71" s="1337"/>
    </row>
    <row r="72" spans="1:12" ht="38.85" customHeight="1" x14ac:dyDescent="0.2">
      <c r="C72" s="1331"/>
      <c r="D72" s="1332"/>
      <c r="E72" s="1333"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4"/>
      <c r="G72" s="1334"/>
      <c r="H72" s="1334"/>
      <c r="I72" s="1334"/>
      <c r="J72" s="1334"/>
      <c r="K72" s="1334"/>
      <c r="L72" s="1333"/>
    </row>
    <row r="73" spans="1:12" x14ac:dyDescent="0.2">
      <c r="C73" s="1341"/>
      <c r="D73" s="1332"/>
      <c r="E73" s="1337" t="str">
        <f>Translations!$B$63</f>
        <v>Šviesiai geltonų laukelių pildyti neprivaloma.</v>
      </c>
      <c r="F73" s="1321"/>
      <c r="G73" s="1321"/>
      <c r="H73" s="1321"/>
      <c r="I73" s="1321"/>
      <c r="J73" s="1321"/>
      <c r="K73" s="1321"/>
      <c r="L73" s="1321"/>
    </row>
    <row r="74" spans="1:12" x14ac:dyDescent="0.2">
      <c r="C74" s="1342"/>
      <c r="D74" s="1336"/>
      <c r="E74" s="1337" t="str">
        <f>Translations!$B$527</f>
        <v>Žaliuose laukeliuose pateikiami automatiškai apskaičiuoti rezultatai. Raudonu tekstu pateikiami pranešimai apie klaidas (trūksta duomenų ir kt.).</v>
      </c>
      <c r="F74" s="1321"/>
      <c r="G74" s="1321"/>
      <c r="H74" s="1321"/>
      <c r="I74" s="1321"/>
      <c r="J74" s="1321"/>
      <c r="K74" s="1321"/>
      <c r="L74" s="1321"/>
    </row>
    <row r="75" spans="1:12" x14ac:dyDescent="0.2">
      <c r="C75" s="1335"/>
      <c r="D75" s="1336"/>
      <c r="E75" s="1337" t="str">
        <f>Translations!$B$528</f>
        <v>Patamsinti laukeliai reiškia, kad dėl įrašo kitame laukelyje čia nieko įrašyti nebereikia.</v>
      </c>
      <c r="F75" s="1328"/>
      <c r="G75" s="1328"/>
      <c r="H75" s="1328"/>
      <c r="I75" s="1328"/>
      <c r="J75" s="1328"/>
      <c r="K75" s="1328"/>
      <c r="L75" s="1337"/>
    </row>
    <row r="76" spans="1:12" x14ac:dyDescent="0.2">
      <c r="C76" s="1326"/>
      <c r="D76" s="1326"/>
      <c r="E76" s="1328" t="str">
        <f>Translations!$B$529</f>
        <v>Valstybės narės, prieš paskelbdamos individualizuotą šablono versiją, turėtų užpildyti pilka spalva patamsintus laukus.</v>
      </c>
      <c r="F76" s="1321"/>
      <c r="G76" s="1321"/>
      <c r="H76" s="1321"/>
      <c r="I76" s="1321"/>
      <c r="J76" s="1321"/>
      <c r="K76" s="1321"/>
      <c r="L76" s="1321"/>
    </row>
    <row r="77" spans="1:12" x14ac:dyDescent="0.2">
      <c r="C77" s="1327"/>
      <c r="D77" s="1327"/>
      <c r="E77" s="1328" t="str">
        <f>Translations!$B$64</f>
        <v>Šviesiai pilkos vietos skirtos naršyti ir hipersaitams nurodyti.</v>
      </c>
      <c r="F77" s="1321"/>
      <c r="G77" s="1321"/>
      <c r="H77" s="1321"/>
      <c r="I77" s="1321"/>
      <c r="J77" s="1321"/>
      <c r="K77" s="1321"/>
      <c r="L77" s="1321"/>
    </row>
    <row r="79" spans="1:12" ht="38.25" customHeight="1" x14ac:dyDescent="0.2">
      <c r="A79" s="188">
        <v>12</v>
      </c>
      <c r="B79" s="132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1"/>
      <c r="D79" s="1321"/>
      <c r="E79" s="1321"/>
      <c r="F79" s="1321"/>
      <c r="G79" s="1321"/>
      <c r="H79" s="1321"/>
      <c r="I79" s="1321"/>
      <c r="J79" s="1321"/>
      <c r="K79" s="1321"/>
      <c r="L79" s="1321"/>
    </row>
    <row r="80" spans="1:12" ht="51" customHeight="1" x14ac:dyDescent="0.2">
      <c r="A80" s="188">
        <v>13</v>
      </c>
      <c r="B80" s="132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1"/>
      <c r="D80" s="1321"/>
      <c r="E80" s="1321"/>
      <c r="F80" s="1321"/>
      <c r="G80" s="1321"/>
      <c r="H80" s="1321"/>
      <c r="I80" s="1321"/>
      <c r="J80" s="1321"/>
      <c r="K80" s="1321"/>
      <c r="L80" s="1321"/>
    </row>
    <row r="81" spans="1:13" ht="51" customHeight="1" x14ac:dyDescent="0.2">
      <c r="A81" s="188">
        <v>14</v>
      </c>
      <c r="B81" s="132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1"/>
      <c r="D81" s="1321"/>
      <c r="E81" s="1321"/>
      <c r="F81" s="1321"/>
      <c r="G81" s="1321"/>
      <c r="H81" s="1321"/>
      <c r="I81" s="1321"/>
      <c r="J81" s="1321"/>
      <c r="K81" s="1321"/>
      <c r="L81" s="1321"/>
    </row>
    <row r="82" spans="1:13" ht="25.5" customHeight="1" x14ac:dyDescent="0.2">
      <c r="A82" s="188">
        <v>15</v>
      </c>
      <c r="B82" s="131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3"/>
      <c r="D82" s="1313"/>
      <c r="E82" s="1313"/>
      <c r="F82" s="1313"/>
      <c r="G82" s="1313"/>
      <c r="H82" s="1313"/>
      <c r="I82" s="1313"/>
      <c r="J82" s="1313"/>
      <c r="K82" s="1313"/>
      <c r="L82" s="1313"/>
      <c r="M82" s="1088"/>
    </row>
    <row r="83" spans="1:13" ht="4.9000000000000004" customHeight="1" thickBot="1" x14ac:dyDescent="0.25">
      <c r="A83" s="35"/>
      <c r="B83" s="1322"/>
      <c r="C83" s="1323"/>
      <c r="D83" s="1323"/>
      <c r="E83" s="1323"/>
      <c r="F83" s="1323"/>
      <c r="G83" s="1323"/>
      <c r="H83" s="1323"/>
      <c r="I83" s="1323"/>
      <c r="J83" s="1323"/>
      <c r="K83" s="1323"/>
      <c r="L83" s="32"/>
    </row>
    <row r="84" spans="1:13" ht="89.25" customHeight="1" thickBot="1" x14ac:dyDescent="0.25">
      <c r="A84" s="188">
        <v>16</v>
      </c>
      <c r="B84" s="131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8"/>
      <c r="D84" s="1318"/>
      <c r="E84" s="1318"/>
      <c r="F84" s="1318"/>
      <c r="G84" s="1318"/>
      <c r="H84" s="1318"/>
      <c r="I84" s="1318"/>
      <c r="J84" s="1318"/>
      <c r="K84" s="1318"/>
      <c r="L84" s="1319"/>
    </row>
    <row r="86" spans="1:13" ht="38.25" customHeight="1" thickBot="1" x14ac:dyDescent="0.25">
      <c r="A86" s="188">
        <v>17</v>
      </c>
      <c r="B86" s="132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5"/>
      <c r="D86" s="1325"/>
      <c r="E86" s="1325"/>
      <c r="F86" s="1325"/>
      <c r="G86" s="1325"/>
      <c r="H86" s="1325"/>
      <c r="I86" s="1325"/>
      <c r="J86" s="1325"/>
      <c r="K86" s="1325"/>
      <c r="L86" s="1325"/>
    </row>
    <row r="88" spans="1:13" ht="15.75" x14ac:dyDescent="0.2">
      <c r="A88" s="188">
        <v>18</v>
      </c>
      <c r="B88" s="1316" t="str">
        <f>Translations!$B$70</f>
        <v>Čia išvardijamos konkrečios valstybės narės gairės:</v>
      </c>
      <c r="C88" s="1316"/>
      <c r="D88" s="1316"/>
      <c r="E88" s="1316"/>
      <c r="F88" s="1316"/>
      <c r="G88" s="1316"/>
      <c r="H88" s="1316"/>
      <c r="I88" s="1316"/>
      <c r="J88" s="1316"/>
      <c r="K88" s="1316"/>
      <c r="L88" s="1316"/>
    </row>
    <row r="89" spans="1:13" x14ac:dyDescent="0.2">
      <c r="B89" s="1314"/>
      <c r="C89" s="1315"/>
      <c r="D89" s="1315"/>
      <c r="E89" s="1315"/>
      <c r="F89" s="1315"/>
      <c r="G89" s="1315"/>
      <c r="H89" s="1315"/>
      <c r="I89" s="1315"/>
      <c r="J89" s="1315"/>
      <c r="K89" s="1315"/>
      <c r="L89" s="1315"/>
    </row>
    <row r="90" spans="1:13" x14ac:dyDescent="0.2">
      <c r="B90" s="1314"/>
      <c r="C90" s="1315"/>
      <c r="D90" s="1315"/>
      <c r="E90" s="1315"/>
      <c r="F90" s="1315"/>
      <c r="G90" s="1315"/>
      <c r="H90" s="1315"/>
      <c r="I90" s="1315"/>
      <c r="J90" s="1315"/>
      <c r="K90" s="1315"/>
      <c r="L90" s="1315"/>
    </row>
    <row r="91" spans="1:13" x14ac:dyDescent="0.2">
      <c r="B91" s="1314"/>
      <c r="C91" s="1315"/>
      <c r="D91" s="1315"/>
      <c r="E91" s="1315"/>
      <c r="F91" s="1315"/>
      <c r="G91" s="1315"/>
      <c r="H91" s="1315"/>
      <c r="I91" s="1315"/>
      <c r="J91" s="1315"/>
      <c r="K91" s="1315"/>
      <c r="L91" s="1315"/>
    </row>
    <row r="92" spans="1:13" x14ac:dyDescent="0.2">
      <c r="B92" s="1314"/>
      <c r="C92" s="1315"/>
      <c r="D92" s="1315"/>
      <c r="E92" s="1315"/>
      <c r="F92" s="1315"/>
      <c r="G92" s="1315"/>
      <c r="H92" s="1315"/>
      <c r="I92" s="1315"/>
      <c r="J92" s="1315"/>
      <c r="K92" s="1315"/>
      <c r="L92" s="1315"/>
    </row>
    <row r="93" spans="1:13" x14ac:dyDescent="0.2">
      <c r="B93" s="1314"/>
      <c r="C93" s="1315"/>
      <c r="D93" s="1315"/>
      <c r="E93" s="1315"/>
      <c r="F93" s="1315"/>
      <c r="G93" s="1315"/>
      <c r="H93" s="1315"/>
      <c r="I93" s="1315"/>
      <c r="J93" s="1315"/>
      <c r="K93" s="1315"/>
      <c r="L93" s="1315"/>
    </row>
    <row r="94" spans="1:13" x14ac:dyDescent="0.2">
      <c r="B94" s="1314"/>
      <c r="C94" s="1315"/>
      <c r="D94" s="1315"/>
      <c r="E94" s="1315"/>
      <c r="F94" s="1315"/>
      <c r="G94" s="1315"/>
      <c r="H94" s="1315"/>
      <c r="I94" s="1315"/>
      <c r="J94" s="1315"/>
      <c r="K94" s="1315"/>
      <c r="L94" s="1315"/>
    </row>
    <row r="95" spans="1:13" x14ac:dyDescent="0.2">
      <c r="B95" s="1314"/>
      <c r="C95" s="1315"/>
      <c r="D95" s="1315"/>
      <c r="E95" s="1315"/>
      <c r="F95" s="1315"/>
      <c r="G95" s="1315"/>
      <c r="H95" s="1315"/>
      <c r="I95" s="1315"/>
      <c r="J95" s="1315"/>
      <c r="K95" s="1315"/>
      <c r="L95" s="1315"/>
    </row>
    <row r="96" spans="1:13" x14ac:dyDescent="0.2">
      <c r="B96" s="1314"/>
      <c r="C96" s="1315"/>
      <c r="D96" s="1315"/>
      <c r="E96" s="1315"/>
      <c r="F96" s="1315"/>
      <c r="G96" s="1315"/>
      <c r="H96" s="1315"/>
      <c r="I96" s="1315"/>
      <c r="J96" s="1315"/>
      <c r="K96" s="1315"/>
      <c r="L96" s="1315"/>
    </row>
    <row r="97" spans="2:12" x14ac:dyDescent="0.2">
      <c r="B97" s="1314"/>
      <c r="C97" s="1315"/>
      <c r="D97" s="1315"/>
      <c r="E97" s="1315"/>
      <c r="F97" s="1315"/>
      <c r="G97" s="1315"/>
      <c r="H97" s="1315"/>
      <c r="I97" s="1315"/>
      <c r="J97" s="1315"/>
      <c r="K97" s="1315"/>
      <c r="L97" s="1315"/>
    </row>
    <row r="98" spans="2:12" x14ac:dyDescent="0.2">
      <c r="B98" s="1314"/>
      <c r="C98" s="1315"/>
      <c r="D98" s="1315"/>
      <c r="E98" s="1315"/>
      <c r="F98" s="1315"/>
      <c r="G98" s="1315"/>
      <c r="H98" s="1315"/>
      <c r="I98" s="1315"/>
      <c r="J98" s="1315"/>
      <c r="K98" s="1315"/>
      <c r="L98" s="1315"/>
    </row>
    <row r="99" spans="2:12" x14ac:dyDescent="0.2">
      <c r="B99" s="1314"/>
      <c r="C99" s="1315"/>
      <c r="D99" s="1315"/>
      <c r="E99" s="1315"/>
      <c r="F99" s="1315"/>
      <c r="G99" s="1315"/>
      <c r="H99" s="1315"/>
      <c r="I99" s="1315"/>
      <c r="J99" s="1315"/>
      <c r="K99" s="1315"/>
      <c r="L99" s="1315"/>
    </row>
    <row r="100" spans="2:12" x14ac:dyDescent="0.2">
      <c r="B100" s="1314"/>
      <c r="C100" s="1315"/>
      <c r="D100" s="1315"/>
      <c r="E100" s="1315"/>
      <c r="F100" s="1315"/>
      <c r="G100" s="1315"/>
      <c r="H100" s="1315"/>
      <c r="I100" s="1315"/>
      <c r="J100" s="1315"/>
      <c r="K100" s="1315"/>
      <c r="L100" s="1315"/>
    </row>
    <row r="101" spans="2:12" x14ac:dyDescent="0.2">
      <c r="B101" s="1314"/>
      <c r="C101" s="1315"/>
      <c r="D101" s="1315"/>
      <c r="E101" s="1315"/>
      <c r="F101" s="1315"/>
      <c r="G101" s="1315"/>
      <c r="H101" s="1315"/>
      <c r="I101" s="1315"/>
      <c r="J101" s="1315"/>
      <c r="K101" s="1315"/>
      <c r="L101" s="1315"/>
    </row>
    <row r="102" spans="2:12" x14ac:dyDescent="0.2">
      <c r="B102" s="1314"/>
      <c r="C102" s="1315"/>
      <c r="D102" s="1315"/>
      <c r="E102" s="1315"/>
      <c r="F102" s="1315"/>
      <c r="G102" s="1315"/>
      <c r="H102" s="1315"/>
      <c r="I102" s="1315"/>
      <c r="J102" s="1315"/>
      <c r="K102" s="1315"/>
      <c r="L102" s="1315"/>
    </row>
    <row r="103" spans="2:12" x14ac:dyDescent="0.2">
      <c r="B103" s="1314"/>
      <c r="C103" s="1315"/>
      <c r="D103" s="1315"/>
      <c r="E103" s="1315"/>
      <c r="F103" s="1315"/>
      <c r="G103" s="1315"/>
      <c r="H103" s="1315"/>
      <c r="I103" s="1315"/>
      <c r="J103" s="1315"/>
      <c r="K103" s="1315"/>
      <c r="L103" s="1315"/>
    </row>
    <row r="104" spans="2:12" x14ac:dyDescent="0.2">
      <c r="B104" s="1314"/>
      <c r="C104" s="1315"/>
      <c r="D104" s="1315"/>
      <c r="E104" s="1315"/>
      <c r="F104" s="1315"/>
      <c r="G104" s="1315"/>
      <c r="H104" s="1315"/>
      <c r="I104" s="1315"/>
      <c r="J104" s="1315"/>
      <c r="K104" s="1315"/>
      <c r="L104" s="1315"/>
    </row>
    <row r="105" spans="2:12" x14ac:dyDescent="0.2">
      <c r="B105" s="1314"/>
      <c r="C105" s="1315"/>
      <c r="D105" s="1315"/>
      <c r="E105" s="1315"/>
      <c r="F105" s="1315"/>
      <c r="G105" s="1315"/>
      <c r="H105" s="1315"/>
      <c r="I105" s="1315"/>
      <c r="J105" s="1315"/>
      <c r="K105" s="1315"/>
      <c r="L105" s="1315"/>
    </row>
    <row r="106" spans="2:12" x14ac:dyDescent="0.2">
      <c r="B106" s="1314"/>
      <c r="C106" s="1315"/>
      <c r="D106" s="1315"/>
      <c r="E106" s="1315"/>
      <c r="F106" s="1315"/>
      <c r="G106" s="1315"/>
      <c r="H106" s="1315"/>
      <c r="I106" s="1315"/>
      <c r="J106" s="1315"/>
      <c r="K106" s="1315"/>
      <c r="L106" s="1315"/>
    </row>
    <row r="107" spans="2:12" x14ac:dyDescent="0.2">
      <c r="B107" s="1314"/>
      <c r="C107" s="1315"/>
      <c r="D107" s="1315"/>
      <c r="E107" s="1315"/>
      <c r="F107" s="1315"/>
      <c r="G107" s="1315"/>
      <c r="H107" s="1315"/>
      <c r="I107" s="1315"/>
      <c r="J107" s="1315"/>
      <c r="K107" s="1315"/>
      <c r="L107" s="1315"/>
    </row>
    <row r="108" spans="2:12" x14ac:dyDescent="0.2">
      <c r="B108" s="1314"/>
      <c r="C108" s="1315"/>
      <c r="D108" s="1315"/>
      <c r="E108" s="1315"/>
      <c r="F108" s="1315"/>
      <c r="G108" s="1315"/>
      <c r="H108" s="1315"/>
      <c r="I108" s="1315"/>
      <c r="J108" s="1315"/>
      <c r="K108" s="1315"/>
      <c r="L108" s="1315"/>
    </row>
    <row r="109" spans="2:12" x14ac:dyDescent="0.2">
      <c r="B109" s="1314"/>
      <c r="C109" s="1315"/>
      <c r="D109" s="1315"/>
      <c r="E109" s="1315"/>
      <c r="F109" s="1315"/>
      <c r="G109" s="1315"/>
      <c r="H109" s="1315"/>
      <c r="I109" s="1315"/>
      <c r="J109" s="1315"/>
      <c r="K109" s="1315"/>
      <c r="L109" s="1315"/>
    </row>
    <row r="110" spans="2:12" x14ac:dyDescent="0.2">
      <c r="B110" s="1314"/>
      <c r="C110" s="1315"/>
      <c r="D110" s="1315"/>
      <c r="E110" s="1315"/>
      <c r="F110" s="1315"/>
      <c r="G110" s="1315"/>
      <c r="H110" s="1315"/>
      <c r="I110" s="1315"/>
      <c r="J110" s="1315"/>
      <c r="K110" s="1315"/>
      <c r="L110" s="1315"/>
    </row>
    <row r="113" spans="4:10" s="199" customFormat="1" ht="15" customHeight="1" x14ac:dyDescent="0.2">
      <c r="D113" s="1356" t="str">
        <f>EUconst_MsgNextSheet</f>
        <v xml:space="preserve">&lt;&lt;&lt; Į kitą lapą pereisite paspaudę čia &gt;&gt;&gt; </v>
      </c>
      <c r="E113" s="1356"/>
      <c r="F113" s="1356"/>
      <c r="G113" s="1356"/>
      <c r="H113" s="1356"/>
      <c r="I113" s="1356"/>
      <c r="J113" s="1356"/>
    </row>
  </sheetData>
  <sheetProtection sheet="1" objects="1" scenarios="1" formatCells="0" formatColumns="0" formatRows="0"/>
  <mergeCells count="109">
    <mergeCell ref="B6:L6"/>
    <mergeCell ref="B13:L13"/>
    <mergeCell ref="B20:L20"/>
    <mergeCell ref="B12:L12"/>
    <mergeCell ref="B17:L17"/>
    <mergeCell ref="B14:L14"/>
    <mergeCell ref="B16:L16"/>
    <mergeCell ref="C9:L9"/>
    <mergeCell ref="C8:L8"/>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7:L7"/>
    <mergeCell ref="C10:L10"/>
    <mergeCell ref="C11:L11"/>
    <mergeCell ref="B26:L26"/>
    <mergeCell ref="B27:L27"/>
    <mergeCell ref="B22:L22"/>
    <mergeCell ref="B23:L23"/>
    <mergeCell ref="B47:L47"/>
    <mergeCell ref="B57:L57"/>
    <mergeCell ref="B66:L66"/>
    <mergeCell ref="B48:L48"/>
    <mergeCell ref="B50:L50"/>
    <mergeCell ref="D52:I52"/>
    <mergeCell ref="D55:I55"/>
    <mergeCell ref="D53:I53"/>
    <mergeCell ref="B67:L67"/>
    <mergeCell ref="B68:L68"/>
    <mergeCell ref="B58:L58"/>
    <mergeCell ref="B60:L60"/>
    <mergeCell ref="B61:L61"/>
    <mergeCell ref="B63:L63"/>
    <mergeCell ref="E70:L70"/>
    <mergeCell ref="C71:D71"/>
    <mergeCell ref="E74:L74"/>
    <mergeCell ref="B65:L65"/>
    <mergeCell ref="E76:L76"/>
    <mergeCell ref="B79:L79"/>
    <mergeCell ref="E71:L71"/>
    <mergeCell ref="C73:D73"/>
    <mergeCell ref="E73:L73"/>
    <mergeCell ref="C74:D74"/>
    <mergeCell ref="B80:L80"/>
    <mergeCell ref="C76:D76"/>
    <mergeCell ref="C77:D77"/>
    <mergeCell ref="E77:L77"/>
    <mergeCell ref="B69:L69"/>
    <mergeCell ref="C72:D72"/>
    <mergeCell ref="E72:L72"/>
    <mergeCell ref="C75:D75"/>
    <mergeCell ref="E75:L75"/>
    <mergeCell ref="C70:D70"/>
    <mergeCell ref="B95:L95"/>
    <mergeCell ref="B84:L84"/>
    <mergeCell ref="B81:L81"/>
    <mergeCell ref="B83:K83"/>
    <mergeCell ref="B93:L93"/>
    <mergeCell ref="B89:L89"/>
    <mergeCell ref="B92:L92"/>
    <mergeCell ref="B91:L91"/>
    <mergeCell ref="B90:L90"/>
    <mergeCell ref="B86:L86"/>
    <mergeCell ref="B110:L110"/>
    <mergeCell ref="B102:L102"/>
    <mergeCell ref="B103:L103"/>
    <mergeCell ref="B104:L104"/>
    <mergeCell ref="B105:L105"/>
    <mergeCell ref="B108:L108"/>
    <mergeCell ref="B109:L109"/>
    <mergeCell ref="B106:L106"/>
    <mergeCell ref="B82:L82"/>
    <mergeCell ref="B107:L107"/>
    <mergeCell ref="B99:L99"/>
    <mergeCell ref="B100:L100"/>
    <mergeCell ref="B101:L101"/>
    <mergeCell ref="B88:L88"/>
    <mergeCell ref="B96:L96"/>
    <mergeCell ref="B97:L97"/>
    <mergeCell ref="B98:L98"/>
    <mergeCell ref="B94:L9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6" fitToHeight="2" orientation="portrait" r:id="rId8"/>
  <headerFooter alignWithMargins="0">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50" activePane="bottomLeft" state="frozen"/>
      <selection activeCell="B2" sqref="B2"/>
      <selection pane="bottomLeft" activeCell="I81" sqref="I81:N81"/>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379" t="str">
        <f>Translations!$B$532</f>
        <v>A.
OperatorInst ID (Veiklos vykd. / įreng. tapatybė)</v>
      </c>
      <c r="C2" s="1380"/>
      <c r="D2" s="1381"/>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1054"/>
    </row>
    <row r="3" spans="1:17" ht="12.75" customHeight="1" x14ac:dyDescent="0.2">
      <c r="A3" s="764"/>
      <c r="B3" s="1382"/>
      <c r="C3" s="1383"/>
      <c r="D3" s="1384"/>
      <c r="E3" s="1390" t="str">
        <f>Translations!$B$27</f>
        <v>Lapo viršus</v>
      </c>
      <c r="F3" s="1389"/>
      <c r="G3" s="1388" t="str">
        <f>Translations!$B$492</f>
        <v>Ataskaitiniai metai</v>
      </c>
      <c r="H3" s="1389"/>
      <c r="I3" s="1388" t="str">
        <f>Translations!$B$74</f>
        <v>Veiklos vykdytojas</v>
      </c>
      <c r="J3" s="1389"/>
      <c r="K3" s="1388" t="str">
        <f>Translations!$B$75</f>
        <v>Įrenginys</v>
      </c>
      <c r="L3" s="1411"/>
      <c r="M3" s="1362"/>
      <c r="N3" s="1362"/>
      <c r="O3" s="736"/>
    </row>
    <row r="4" spans="1:17" x14ac:dyDescent="0.2">
      <c r="A4" s="764"/>
      <c r="B4" s="1382"/>
      <c r="C4" s="1383"/>
      <c r="D4" s="1384"/>
      <c r="E4" s="1392" t="str">
        <f>Translations!$B$28</f>
        <v>Lapo galas</v>
      </c>
      <c r="F4" s="1391"/>
      <c r="G4" s="1385" t="str">
        <f>Translations!$B$6</f>
        <v xml:space="preserve">Kontaktiniai duomenys </v>
      </c>
      <c r="H4" s="1391"/>
      <c r="I4" s="1385" t="str">
        <f>Translations!$B$533</f>
        <v>Išsami informacija apie vertintoją</v>
      </c>
      <c r="J4" s="1391"/>
      <c r="K4" s="1385"/>
      <c r="L4" s="1386"/>
      <c r="M4" s="1362"/>
      <c r="N4" s="1362"/>
      <c r="O4" s="736"/>
    </row>
    <row r="5" spans="1:17" ht="12.75" customHeight="1" x14ac:dyDescent="0.2">
      <c r="A5" s="765"/>
      <c r="B5" s="1055"/>
      <c r="O5" s="736"/>
    </row>
    <row r="6" spans="1:17" s="29" customFormat="1" ht="25.5" customHeight="1" x14ac:dyDescent="0.2">
      <c r="A6" s="766"/>
      <c r="B6" s="790"/>
      <c r="C6" s="1414" t="str">
        <f>Translations!$B$534</f>
        <v>A. Veiklos vykdytojo, įrenginio ir vertintojo tapatybės duomenys</v>
      </c>
      <c r="D6" s="1414"/>
      <c r="E6" s="1414"/>
      <c r="F6" s="1414"/>
      <c r="G6" s="1414"/>
      <c r="H6" s="1414"/>
      <c r="I6" s="1414"/>
      <c r="J6" s="1414"/>
      <c r="K6" s="1414"/>
      <c r="L6" s="1414"/>
      <c r="M6" s="1414"/>
      <c r="N6" s="1414"/>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445" t="str">
        <f>Translations!$B$492</f>
        <v>Ataskaitiniai metai</v>
      </c>
      <c r="E9" s="1445"/>
      <c r="F9" s="1445"/>
      <c r="G9" s="1445"/>
      <c r="H9" s="1445"/>
      <c r="I9" s="409"/>
      <c r="J9" s="1413">
        <v>2020</v>
      </c>
      <c r="K9" s="1413"/>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0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1"/>
      <c r="F12" s="1401"/>
      <c r="G12" s="1401"/>
      <c r="H12" s="1401"/>
      <c r="I12" s="1401"/>
      <c r="J12" s="1401"/>
      <c r="K12" s="1401"/>
      <c r="L12" s="1401"/>
      <c r="M12" s="1401"/>
      <c r="N12" s="1402"/>
      <c r="O12" s="1102"/>
    </row>
    <row r="13" spans="1:17" ht="12.75" customHeight="1" x14ac:dyDescent="0.2">
      <c r="A13" s="765"/>
      <c r="B13" s="793"/>
      <c r="C13" s="727"/>
      <c r="D13" s="1401" t="str">
        <f>Translations!$B$536</f>
        <v>Paprastai neužteks pranešti apie tokius pakeitimus šiame lape. Tačiau čia turi būti pateikti naujausi duomenys.</v>
      </c>
      <c r="E13" s="1401"/>
      <c r="F13" s="1401"/>
      <c r="G13" s="1401"/>
      <c r="H13" s="1401"/>
      <c r="I13" s="1401"/>
      <c r="J13" s="1401"/>
      <c r="K13" s="1401"/>
      <c r="L13" s="1401"/>
      <c r="M13" s="1401"/>
      <c r="N13" s="1402"/>
      <c r="O13" s="736"/>
    </row>
    <row r="14" spans="1:17" ht="25.5" customHeight="1" x14ac:dyDescent="0.2">
      <c r="A14" s="765"/>
      <c r="B14" s="793"/>
      <c r="C14" s="727"/>
      <c r="D14" s="1403" t="str">
        <f>Translations!$B$537</f>
        <v>Pateikti su konkrečia valstybe nare susijusias rekomendacijas.</v>
      </c>
      <c r="E14" s="1404"/>
      <c r="F14" s="1404"/>
      <c r="G14" s="1404"/>
      <c r="H14" s="1404"/>
      <c r="I14" s="1404"/>
      <c r="J14" s="1404"/>
      <c r="K14" s="1404"/>
      <c r="L14" s="1404"/>
      <c r="M14" s="1404"/>
      <c r="N14" s="1405"/>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444" t="str">
        <f>Translations!$B$5</f>
        <v>Apie veiklos vykdytoją</v>
      </c>
      <c r="E16" s="1444"/>
      <c r="F16" s="1444"/>
      <c r="G16" s="1444"/>
      <c r="H16" s="1444"/>
      <c r="I16" s="1444"/>
      <c r="J16" s="1444"/>
      <c r="K16" s="1444"/>
      <c r="L16" s="1444"/>
      <c r="M16" s="1444"/>
      <c r="N16" s="1444"/>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396" t="str">
        <f>Translations!$B$538</f>
        <v>Kompetentinga institucija ataskaitų teikimo klausimams</v>
      </c>
      <c r="F18" s="1396"/>
      <c r="G18" s="1396"/>
      <c r="H18" s="1397"/>
      <c r="I18" s="1406" t="s">
        <v>1787</v>
      </c>
      <c r="J18" s="1406"/>
      <c r="K18" s="1406"/>
      <c r="L18" s="1406"/>
      <c r="M18" s="1406"/>
      <c r="N18" s="1406"/>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396" t="str">
        <f>Translations!$B$76</f>
        <v>Valstybė narė</v>
      </c>
      <c r="F20" s="1396"/>
      <c r="G20" s="1396"/>
      <c r="H20" s="1397"/>
      <c r="I20" s="1406" t="s">
        <v>1267</v>
      </c>
      <c r="J20" s="1406"/>
      <c r="K20" s="1406"/>
      <c r="L20" s="1406"/>
      <c r="M20" s="1406"/>
      <c r="N20" s="1406"/>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396" t="str">
        <f>Translations!$B$77</f>
        <v>Leidimo išmesti šiltnamio efektą sukeliančias dujas numeris</v>
      </c>
      <c r="F22" s="1396"/>
      <c r="G22" s="1396"/>
      <c r="H22" s="1396"/>
      <c r="I22" s="1415" t="str">
        <f>Translations!$B$78</f>
        <v>Valstybė narė / KI prefiksas</v>
      </c>
      <c r="J22" s="1416"/>
      <c r="K22" s="1446" t="s">
        <v>1788</v>
      </c>
      <c r="L22" s="1447"/>
      <c r="M22" s="1447"/>
      <c r="N22" s="1448"/>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412" t="str">
        <f>Translations!$B$539</f>
        <v>Veiklos vykdytojo duomenys:</v>
      </c>
      <c r="F24" s="1412"/>
      <c r="G24" s="1412"/>
      <c r="H24" s="1412"/>
      <c r="I24" s="1412"/>
      <c r="J24" s="1412"/>
      <c r="K24" s="1412"/>
      <c r="L24" s="1412"/>
      <c r="M24" s="1412"/>
      <c r="N24" s="1412"/>
      <c r="O24" s="736"/>
      <c r="Q24" s="1098"/>
    </row>
    <row r="25" spans="1:17" s="8" customFormat="1" ht="25.5" customHeight="1" x14ac:dyDescent="0.2">
      <c r="A25" s="770"/>
      <c r="B25" s="793"/>
      <c r="C25" s="721"/>
      <c r="D25" s="777"/>
      <c r="E25" s="137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6"/>
      <c r="G25" s="1376"/>
      <c r="H25" s="1376"/>
      <c r="I25" s="1376"/>
      <c r="J25" s="1376"/>
      <c r="K25" s="1376"/>
      <c r="L25" s="1376"/>
      <c r="M25" s="1376"/>
      <c r="N25" s="1376"/>
      <c r="O25" s="736"/>
      <c r="Q25" s="1098"/>
    </row>
    <row r="26" spans="1:17" s="8" customFormat="1" ht="12.75" customHeight="1" x14ac:dyDescent="0.2">
      <c r="A26" s="770"/>
      <c r="B26" s="793"/>
      <c r="C26" s="721"/>
      <c r="D26" s="615" t="s">
        <v>4</v>
      </c>
      <c r="E26" s="1426" t="str">
        <f>Translations!$B$541</f>
        <v>Veiklos vykdytojo pavadinimas:</v>
      </c>
      <c r="F26" s="1426"/>
      <c r="G26" s="1426"/>
      <c r="H26" s="1427"/>
      <c r="I26" s="1417" t="s">
        <v>1789</v>
      </c>
      <c r="J26" s="1418"/>
      <c r="K26" s="1418"/>
      <c r="L26" s="1418"/>
      <c r="M26" s="1418"/>
      <c r="N26" s="1419"/>
      <c r="O26" s="736"/>
      <c r="Q26" s="1098"/>
    </row>
    <row r="27" spans="1:17" s="8" customFormat="1" ht="12.75" customHeight="1" x14ac:dyDescent="0.2">
      <c r="A27" s="770"/>
      <c r="B27" s="793"/>
      <c r="C27" s="721"/>
      <c r="D27" s="615" t="s">
        <v>5</v>
      </c>
      <c r="E27" s="1426" t="str">
        <f>Translations!$B$542</f>
        <v>Gatvė, numeris:</v>
      </c>
      <c r="F27" s="1426"/>
      <c r="G27" s="1426"/>
      <c r="H27" s="1427"/>
      <c r="I27" s="1420" t="s">
        <v>1790</v>
      </c>
      <c r="J27" s="1421"/>
      <c r="K27" s="1421"/>
      <c r="L27" s="1421"/>
      <c r="M27" s="1421"/>
      <c r="N27" s="1422"/>
      <c r="O27" s="736"/>
      <c r="Q27" s="1098"/>
    </row>
    <row r="28" spans="1:17" s="8" customFormat="1" x14ac:dyDescent="0.2">
      <c r="A28" s="770"/>
      <c r="B28" s="793"/>
      <c r="C28" s="721"/>
      <c r="D28" s="615" t="s">
        <v>196</v>
      </c>
      <c r="E28" s="1426" t="str">
        <f>Translations!$B$543</f>
        <v>Pašto kodas:</v>
      </c>
      <c r="F28" s="1426"/>
      <c r="G28" s="1426"/>
      <c r="H28" s="1427"/>
      <c r="I28" s="1393" t="s">
        <v>1791</v>
      </c>
      <c r="J28" s="1394"/>
      <c r="K28" s="1394"/>
      <c r="L28" s="1394"/>
      <c r="M28" s="1394"/>
      <c r="N28" s="1395"/>
      <c r="O28" s="736"/>
      <c r="Q28" s="1098"/>
    </row>
    <row r="29" spans="1:17" s="8" customFormat="1" x14ac:dyDescent="0.2">
      <c r="A29" s="770"/>
      <c r="B29" s="793"/>
      <c r="C29" s="721"/>
      <c r="D29" s="615" t="s">
        <v>197</v>
      </c>
      <c r="E29" s="1426" t="str">
        <f>Translations!$B$86</f>
        <v>Miestas:</v>
      </c>
      <c r="F29" s="1426"/>
      <c r="G29" s="1426"/>
      <c r="H29" s="1427"/>
      <c r="I29" s="1423" t="s">
        <v>1792</v>
      </c>
      <c r="J29" s="1424"/>
      <c r="K29" s="1424"/>
      <c r="L29" s="1424"/>
      <c r="M29" s="1424"/>
      <c r="N29" s="1425"/>
      <c r="O29" s="736"/>
      <c r="Q29" s="1098"/>
    </row>
    <row r="30" spans="1:17" s="8" customFormat="1" x14ac:dyDescent="0.2">
      <c r="A30" s="770"/>
      <c r="B30" s="793"/>
      <c r="C30" s="721"/>
      <c r="D30" s="615" t="s">
        <v>198</v>
      </c>
      <c r="E30" s="1426" t="str">
        <f>Translations!$B$88</f>
        <v>Šalis</v>
      </c>
      <c r="F30" s="1426"/>
      <c r="G30" s="1426"/>
      <c r="H30" s="1427"/>
      <c r="I30" s="1423" t="s">
        <v>1267</v>
      </c>
      <c r="J30" s="1424"/>
      <c r="K30" s="1424"/>
      <c r="L30" s="1424"/>
      <c r="M30" s="1424"/>
      <c r="N30" s="1425"/>
      <c r="O30" s="736"/>
      <c r="Q30" s="1098"/>
    </row>
    <row r="31" spans="1:17" s="8" customFormat="1" ht="12.75" customHeight="1" x14ac:dyDescent="0.2">
      <c r="A31" s="770"/>
      <c r="B31" s="793"/>
      <c r="C31" s="721"/>
      <c r="D31" s="615" t="s">
        <v>199</v>
      </c>
      <c r="E31" s="1426" t="str">
        <f>Translations!$B$544</f>
        <v>Įgaliotojo atstovo pavadinimas (vardas, pavardė):</v>
      </c>
      <c r="F31" s="1426"/>
      <c r="G31" s="1426"/>
      <c r="H31" s="1427"/>
      <c r="I31" s="1398" t="s">
        <v>1793</v>
      </c>
      <c r="J31" s="1399"/>
      <c r="K31" s="1399"/>
      <c r="L31" s="1399"/>
      <c r="M31" s="1399"/>
      <c r="N31" s="1400"/>
      <c r="O31" s="736"/>
      <c r="Q31" s="1098"/>
    </row>
    <row r="32" spans="1:17" s="8" customFormat="1" x14ac:dyDescent="0.2">
      <c r="A32" s="770"/>
      <c r="B32" s="793"/>
      <c r="C32" s="721"/>
      <c r="D32" s="615" t="s">
        <v>200</v>
      </c>
      <c r="E32" s="1426" t="str">
        <f>Translations!$B$545</f>
        <v>El. paštas:</v>
      </c>
      <c r="F32" s="1426"/>
      <c r="G32" s="1426"/>
      <c r="H32" s="1427"/>
      <c r="I32" s="1398" t="s">
        <v>1794</v>
      </c>
      <c r="J32" s="1399"/>
      <c r="K32" s="1399"/>
      <c r="L32" s="1399"/>
      <c r="M32" s="1399"/>
      <c r="N32" s="1400"/>
      <c r="O32" s="736"/>
      <c r="Q32" s="1098"/>
    </row>
    <row r="33" spans="1:17" s="8" customFormat="1" x14ac:dyDescent="0.2">
      <c r="A33" s="770"/>
      <c r="B33" s="793"/>
      <c r="C33" s="721"/>
      <c r="D33" s="615" t="s">
        <v>329</v>
      </c>
      <c r="E33" s="1426" t="str">
        <f>Translations!$B$546</f>
        <v>Telefonas:</v>
      </c>
      <c r="F33" s="1426"/>
      <c r="G33" s="1426"/>
      <c r="H33" s="1427"/>
      <c r="I33" s="1428" t="s">
        <v>1795</v>
      </c>
      <c r="J33" s="1429"/>
      <c r="K33" s="1429"/>
      <c r="L33" s="1429"/>
      <c r="M33" s="1429"/>
      <c r="N33" s="1430"/>
      <c r="O33" s="736"/>
      <c r="Q33" s="1098"/>
    </row>
    <row r="34" spans="1:17" s="8" customFormat="1" x14ac:dyDescent="0.2">
      <c r="A34" s="770"/>
      <c r="B34" s="793"/>
      <c r="C34" s="721"/>
      <c r="D34" s="615" t="s">
        <v>330</v>
      </c>
      <c r="E34" s="1396" t="str">
        <f>Translations!$B$547</f>
        <v>Faksas:</v>
      </c>
      <c r="F34" s="1396"/>
      <c r="G34" s="1396"/>
      <c r="H34" s="1397"/>
      <c r="I34" s="1407" t="s">
        <v>1796</v>
      </c>
      <c r="J34" s="1407"/>
      <c r="K34" s="1407"/>
      <c r="L34" s="1407"/>
      <c r="M34" s="1407"/>
      <c r="N34" s="1407"/>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444" t="str">
        <f>Translations!$B$548</f>
        <v>Informacija apie Jūsų įrenginį ir stebėsenos planą</v>
      </c>
      <c r="E37" s="1444"/>
      <c r="F37" s="1444"/>
      <c r="G37" s="1444"/>
      <c r="H37" s="1444"/>
      <c r="I37" s="1444"/>
      <c r="J37" s="1444"/>
      <c r="K37" s="1444"/>
      <c r="L37" s="1444"/>
      <c r="M37" s="1444"/>
      <c r="N37" s="1444"/>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03" t="str">
        <f>Translations!$B$82</f>
        <v>Čia pateikite konkrečias valstybės narės gaires dėl įrenginių pavadinimų.</v>
      </c>
      <c r="F39" s="1404"/>
      <c r="G39" s="1404"/>
      <c r="H39" s="1404"/>
      <c r="I39" s="1404"/>
      <c r="J39" s="1404"/>
      <c r="K39" s="1404"/>
      <c r="L39" s="1404"/>
      <c r="M39" s="1404"/>
      <c r="N39" s="1404"/>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426" t="str">
        <f>Translations!$B$13</f>
        <v>Įrenginio pavadinimas</v>
      </c>
      <c r="F43" s="1426"/>
      <c r="G43" s="1426"/>
      <c r="H43" s="1427"/>
      <c r="I43" s="1417" t="s">
        <v>1821</v>
      </c>
      <c r="J43" s="1418"/>
      <c r="K43" s="1418"/>
      <c r="L43" s="1418"/>
      <c r="M43" s="1418"/>
      <c r="N43" s="1419"/>
      <c r="O43" s="736"/>
    </row>
    <row r="44" spans="1:17" x14ac:dyDescent="0.2">
      <c r="A44" s="765"/>
      <c r="B44" s="793"/>
      <c r="C44" s="727"/>
      <c r="D44" s="777" t="s">
        <v>5</v>
      </c>
      <c r="E44" s="1426" t="str">
        <f>Translations!$B$81</f>
        <v>Teritorijos pavadinimas</v>
      </c>
      <c r="F44" s="1426"/>
      <c r="G44" s="1426"/>
      <c r="H44" s="1427"/>
      <c r="I44" s="1420" t="s">
        <v>1797</v>
      </c>
      <c r="J44" s="1421"/>
      <c r="K44" s="1421"/>
      <c r="L44" s="1421"/>
      <c r="M44" s="1421"/>
      <c r="N44" s="1422"/>
      <c r="O44" s="736"/>
    </row>
    <row r="45" spans="1:17" ht="12.75" customHeight="1" x14ac:dyDescent="0.2">
      <c r="A45" s="765"/>
      <c r="B45" s="793"/>
      <c r="C45" s="727"/>
      <c r="D45" s="777" t="s">
        <v>196</v>
      </c>
      <c r="E45" s="1396" t="str">
        <f>Translations!$B$549</f>
        <v>Unikalus įrenginio identifikatorius:</v>
      </c>
      <c r="F45" s="1396"/>
      <c r="G45" s="1396"/>
      <c r="H45" s="1397"/>
      <c r="I45" s="1459" t="s">
        <v>1798</v>
      </c>
      <c r="J45" s="1460"/>
      <c r="K45" s="1460"/>
      <c r="L45" s="1460"/>
      <c r="M45" s="1460"/>
      <c r="N45" s="1461"/>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377" t="str">
        <f>Translations!$B$83</f>
        <v>Įrenginio adresas arba jo buvimo vieta</v>
      </c>
      <c r="F47" s="1378"/>
      <c r="G47" s="1378"/>
      <c r="H47" s="1378"/>
      <c r="I47" s="1378"/>
      <c r="J47" s="1378"/>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426" t="str">
        <f>Translations!$B$84</f>
        <v>1 adreso eilutė</v>
      </c>
      <c r="F49" s="1426"/>
      <c r="G49" s="1426"/>
      <c r="H49" s="1427"/>
      <c r="I49" s="1408" t="s">
        <v>1799</v>
      </c>
      <c r="J49" s="1409"/>
      <c r="K49" s="1409"/>
      <c r="L49" s="1409"/>
      <c r="M49" s="1409"/>
      <c r="N49" s="1410"/>
      <c r="O49" s="736"/>
    </row>
    <row r="50" spans="1:17" ht="12.75" customHeight="1" x14ac:dyDescent="0.2">
      <c r="A50" s="765"/>
      <c r="B50" s="793"/>
      <c r="C50" s="727"/>
      <c r="D50" s="777" t="s">
        <v>5</v>
      </c>
      <c r="E50" s="1426" t="str">
        <f>Translations!$B$85</f>
        <v>2 adreso eilutė</v>
      </c>
      <c r="F50" s="1426"/>
      <c r="G50" s="1426"/>
      <c r="H50" s="1427"/>
      <c r="I50" s="1393"/>
      <c r="J50" s="1394"/>
      <c r="K50" s="1394"/>
      <c r="L50" s="1394"/>
      <c r="M50" s="1394"/>
      <c r="N50" s="1395"/>
      <c r="O50" s="736"/>
    </row>
    <row r="51" spans="1:17" x14ac:dyDescent="0.2">
      <c r="A51" s="765"/>
      <c r="B51" s="793"/>
      <c r="C51" s="727"/>
      <c r="D51" s="777" t="s">
        <v>196</v>
      </c>
      <c r="E51" s="1426" t="str">
        <f>Translations!$B$86</f>
        <v>Miestas:</v>
      </c>
      <c r="F51" s="1426"/>
      <c r="G51" s="1426"/>
      <c r="H51" s="1427"/>
      <c r="I51" s="1423" t="s">
        <v>1797</v>
      </c>
      <c r="J51" s="1424"/>
      <c r="K51" s="1424"/>
      <c r="L51" s="1424"/>
      <c r="M51" s="1424"/>
      <c r="N51" s="1425"/>
      <c r="O51" s="736"/>
    </row>
    <row r="52" spans="1:17" ht="12.75" customHeight="1" x14ac:dyDescent="0.2">
      <c r="A52" s="765"/>
      <c r="B52" s="793"/>
      <c r="C52" s="727"/>
      <c r="D52" s="777" t="s">
        <v>197</v>
      </c>
      <c r="E52" s="1426" t="str">
        <f>Translations!$B$87</f>
        <v>Valstybė / provincija / regionas</v>
      </c>
      <c r="F52" s="1426"/>
      <c r="G52" s="1426"/>
      <c r="H52" s="1427"/>
      <c r="I52" s="1423" t="s">
        <v>1800</v>
      </c>
      <c r="J52" s="1424"/>
      <c r="K52" s="1424"/>
      <c r="L52" s="1424"/>
      <c r="M52" s="1424"/>
      <c r="N52" s="1425"/>
      <c r="O52" s="736"/>
    </row>
    <row r="53" spans="1:17" x14ac:dyDescent="0.2">
      <c r="A53" s="765"/>
      <c r="B53" s="793"/>
      <c r="C53" s="727"/>
      <c r="D53" s="777" t="s">
        <v>198</v>
      </c>
      <c r="E53" s="1426" t="str">
        <f>Translations!$B$543</f>
        <v>Pašto kodas:</v>
      </c>
      <c r="F53" s="1426"/>
      <c r="G53" s="1426"/>
      <c r="H53" s="1427"/>
      <c r="I53" s="1423" t="s">
        <v>1801</v>
      </c>
      <c r="J53" s="1424"/>
      <c r="K53" s="1424"/>
      <c r="L53" s="1424"/>
      <c r="M53" s="1424"/>
      <c r="N53" s="1425"/>
      <c r="O53" s="736"/>
    </row>
    <row r="54" spans="1:17" x14ac:dyDescent="0.2">
      <c r="A54" s="765"/>
      <c r="B54" s="793"/>
      <c r="C54" s="727"/>
      <c r="D54" s="777" t="s">
        <v>199</v>
      </c>
      <c r="E54" s="1396" t="str">
        <f>Translations!$B$88</f>
        <v>Šalis</v>
      </c>
      <c r="F54" s="1396"/>
      <c r="G54" s="1396"/>
      <c r="H54" s="1397"/>
      <c r="I54" s="1469" t="s">
        <v>1267</v>
      </c>
      <c r="J54" s="1469"/>
      <c r="K54" s="1469"/>
      <c r="L54" s="1469"/>
      <c r="M54" s="1469"/>
      <c r="N54" s="1469"/>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396" t="str">
        <f>Translations!$B$550</f>
        <v>Pagrindinio patekimo į objektą geografinės koordinatės:</v>
      </c>
      <c r="F56" s="1396"/>
      <c r="G56" s="1396"/>
      <c r="H56" s="1397"/>
      <c r="I56" s="1431" t="s">
        <v>1802</v>
      </c>
      <c r="J56" s="1432"/>
      <c r="K56" s="1432"/>
      <c r="L56" s="1433"/>
      <c r="M56" s="1"/>
      <c r="N56" s="1"/>
      <c r="O56" s="736"/>
      <c r="P56" s="202"/>
      <c r="Q56" s="1098"/>
    </row>
    <row r="57" spans="1:17" ht="12.75" customHeight="1" x14ac:dyDescent="0.2">
      <c r="A57" s="765"/>
      <c r="B57" s="793"/>
      <c r="C57" s="727"/>
      <c r="D57" s="769"/>
      <c r="E57" s="1403" t="str">
        <f>Translations!$B$89</f>
        <v>Čia pateikite konkrečias valstybės narės gaires dėl koordinačių nuorodų teikimo.</v>
      </c>
      <c r="F57" s="1434"/>
      <c r="G57" s="1434"/>
      <c r="H57" s="1434"/>
      <c r="I57" s="1434"/>
      <c r="J57" s="1434"/>
      <c r="K57" s="1434"/>
      <c r="L57" s="1434"/>
      <c r="M57" s="1434"/>
      <c r="N57" s="1434"/>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377" t="str">
        <f>Translations!$B$551</f>
        <v>Ataskaitų teikimas pagal Reglamentą (EB) Nr. 166/2006 (EIPTR):</v>
      </c>
      <c r="F59" s="1378"/>
      <c r="G59" s="1378"/>
      <c r="H59" s="1378"/>
      <c r="I59" s="1378"/>
      <c r="J59" s="1378"/>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12.75" customHeight="1" x14ac:dyDescent="0.2">
      <c r="A61" s="765"/>
      <c r="B61" s="793"/>
      <c r="C61" s="727"/>
      <c r="D61" s="777" t="s">
        <v>4</v>
      </c>
      <c r="E61" s="1396" t="str">
        <f>Translations!$B$552</f>
        <v>Įrenginys privalo teikti ataskaitas pagal reglamentą dėl EIPTR:</v>
      </c>
      <c r="F61" s="1396"/>
      <c r="G61" s="1396"/>
      <c r="H61" s="1397"/>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396" t="str">
        <f>Translations!$B$553</f>
        <v>EIPTR identifikatorius:</v>
      </c>
      <c r="F63" s="1396"/>
      <c r="G63" s="1396"/>
      <c r="H63" s="1397"/>
      <c r="I63" s="1470"/>
      <c r="J63" s="1470"/>
      <c r="K63" s="1470"/>
      <c r="L63" s="1470"/>
      <c r="M63" s="1470"/>
      <c r="N63" s="1470"/>
      <c r="O63" s="1103"/>
      <c r="Q63" s="1101" t="b">
        <f>AND(I61&lt;&gt;"",I61=FALSE)</f>
        <v>1</v>
      </c>
    </row>
    <row r="64" spans="1:17" ht="5.0999999999999996" customHeight="1" x14ac:dyDescent="0.2">
      <c r="A64" s="765"/>
      <c r="B64" s="793"/>
      <c r="C64" s="727"/>
      <c r="D64" s="779"/>
      <c r="O64" s="1103"/>
    </row>
    <row r="65" spans="1:17" x14ac:dyDescent="0.2">
      <c r="A65" s="765"/>
      <c r="B65" s="793"/>
      <c r="C65" s="727"/>
      <c r="D65" s="777" t="s">
        <v>196</v>
      </c>
      <c r="E65" s="1426" t="str">
        <f>Translations!$B$554</f>
        <v>Pagrindinė veikla pagal reglamento dėl EIPTR I priedą:</v>
      </c>
      <c r="F65" s="1426"/>
      <c r="G65" s="1426"/>
      <c r="H65" s="1427"/>
      <c r="I65" s="1471"/>
      <c r="J65" s="1471"/>
      <c r="K65" s="1471"/>
      <c r="L65" s="1471"/>
      <c r="M65" s="1471"/>
      <c r="N65" s="1471"/>
      <c r="O65" s="1103"/>
      <c r="Q65" s="1101" t="b">
        <f>Q63</f>
        <v>1</v>
      </c>
    </row>
    <row r="66" spans="1:17" x14ac:dyDescent="0.2">
      <c r="A66" s="765"/>
      <c r="B66" s="793"/>
      <c r="C66" s="727"/>
      <c r="D66" s="777" t="s">
        <v>197</v>
      </c>
      <c r="E66" s="1396" t="str">
        <f>Translations!$B$555</f>
        <v>Kita veikla pagal reglamento dėl EIPTR I priedą:</v>
      </c>
      <c r="F66" s="1396"/>
      <c r="G66" s="1396"/>
      <c r="H66" s="1397"/>
      <c r="I66" s="1435"/>
      <c r="J66" s="1435"/>
      <c r="K66" s="1435"/>
      <c r="L66" s="1435"/>
      <c r="M66" s="1435"/>
      <c r="N66" s="1435"/>
      <c r="O66" s="1103"/>
      <c r="Q66" s="1101" t="b">
        <f>Q65</f>
        <v>1</v>
      </c>
    </row>
    <row r="67" spans="1:17" ht="12.75" customHeight="1" x14ac:dyDescent="0.2">
      <c r="A67" s="765"/>
      <c r="B67" s="793"/>
      <c r="C67" s="727"/>
      <c r="D67" s="779"/>
      <c r="I67" s="1457"/>
      <c r="J67" s="1457"/>
      <c r="K67" s="1457"/>
      <c r="L67" s="1457"/>
      <c r="M67" s="1457"/>
      <c r="N67" s="1457"/>
      <c r="O67" s="1103"/>
      <c r="Q67" s="1101" t="b">
        <f>Q66</f>
        <v>1</v>
      </c>
    </row>
    <row r="68" spans="1:17" ht="12.75" customHeight="1" x14ac:dyDescent="0.2">
      <c r="A68" s="765"/>
      <c r="B68" s="793"/>
      <c r="C68" s="727"/>
      <c r="D68" s="779"/>
      <c r="I68" s="1457"/>
      <c r="J68" s="1457"/>
      <c r="K68" s="1457"/>
      <c r="L68" s="1457"/>
      <c r="M68" s="1457"/>
      <c r="N68" s="1457"/>
      <c r="O68" s="1103"/>
      <c r="Q68" s="1101" t="b">
        <f>Q67</f>
        <v>1</v>
      </c>
    </row>
    <row r="69" spans="1:17" ht="12.75" customHeight="1" x14ac:dyDescent="0.2">
      <c r="A69" s="765"/>
      <c r="B69" s="793"/>
      <c r="C69" s="727"/>
      <c r="D69" s="779"/>
      <c r="I69" s="1407"/>
      <c r="J69" s="1407"/>
      <c r="K69" s="1407"/>
      <c r="L69" s="1407"/>
      <c r="M69" s="1407"/>
      <c r="N69" s="1407"/>
      <c r="O69" s="1103"/>
      <c r="Q69" s="1101" t="b">
        <f>Q68</f>
        <v>1</v>
      </c>
    </row>
    <row r="70" spans="1:17" x14ac:dyDescent="0.2">
      <c r="A70" s="765"/>
      <c r="B70" s="793"/>
      <c r="C70" s="727"/>
      <c r="D70" s="779"/>
      <c r="O70" s="736"/>
    </row>
    <row r="71" spans="1:17" x14ac:dyDescent="0.2">
      <c r="A71" s="765"/>
      <c r="B71" s="793"/>
      <c r="C71" s="727"/>
      <c r="D71" s="180" t="s">
        <v>3</v>
      </c>
      <c r="E71" s="1396" t="str">
        <f>Translations!$B$556</f>
        <v>Kompetentinga institucija leidimų suteikimo klausimams</v>
      </c>
      <c r="F71" s="1396"/>
      <c r="G71" s="1396"/>
      <c r="H71" s="1397"/>
      <c r="I71" s="1406" t="s">
        <v>1787</v>
      </c>
      <c r="J71" s="1406"/>
      <c r="K71" s="1406"/>
      <c r="L71" s="1406"/>
      <c r="M71" s="1406"/>
      <c r="N71" s="1406"/>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396" t="str">
        <f>Translations!$B$557</f>
        <v>Naujausios patvirtintos stebėsenos plano versijos numeris</v>
      </c>
      <c r="F73" s="1396"/>
      <c r="G73" s="1396"/>
      <c r="H73" s="1397"/>
      <c r="I73" s="1406" t="s">
        <v>1826</v>
      </c>
      <c r="J73" s="1406"/>
      <c r="K73" s="1406"/>
      <c r="L73" s="1406"/>
      <c r="M73" s="1406"/>
      <c r="N73" s="1406"/>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396" t="str">
        <f>Translations!$B$558</f>
        <v>Ar padaryta stebėsenos plano pakeitimų, palyginti su ankstesniais metais?</v>
      </c>
      <c r="F75" s="1396"/>
      <c r="G75" s="1396"/>
      <c r="H75" s="1397"/>
      <c r="I75" s="1026" t="b">
        <v>1</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412" t="str">
        <f>Translations!$B$160</f>
        <v>Pastabos:</v>
      </c>
      <c r="F77" s="1412"/>
      <c r="G77" s="1412"/>
      <c r="H77" s="1412"/>
      <c r="I77" s="1412"/>
      <c r="J77" s="1412"/>
      <c r="K77" s="1412"/>
      <c r="L77" s="1412"/>
      <c r="M77" s="1412"/>
      <c r="N77" s="1412"/>
      <c r="O77" s="736"/>
    </row>
    <row r="78" spans="1:17" ht="38.85" customHeight="1" x14ac:dyDescent="0.2">
      <c r="A78" s="765"/>
      <c r="B78" s="793"/>
      <c r="C78" s="727"/>
      <c r="D78" s="180"/>
      <c r="E78" s="137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6"/>
      <c r="G78" s="1376"/>
      <c r="H78" s="1376"/>
      <c r="I78" s="1376"/>
      <c r="J78" s="1376"/>
      <c r="K78" s="1376"/>
      <c r="L78" s="1376"/>
      <c r="M78" s="1376"/>
      <c r="N78" s="1376"/>
      <c r="O78" s="736"/>
    </row>
    <row r="79" spans="1:17" ht="25.5" customHeight="1" x14ac:dyDescent="0.2">
      <c r="A79" s="765"/>
      <c r="B79" s="793"/>
      <c r="C79" s="727"/>
      <c r="D79" s="180"/>
      <c r="E79" s="140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1"/>
      <c r="G79" s="1401"/>
      <c r="H79" s="1401"/>
      <c r="I79" s="1401"/>
      <c r="J79" s="1401"/>
      <c r="K79" s="1401"/>
      <c r="L79" s="1401"/>
      <c r="M79" s="1401"/>
      <c r="N79" s="1401"/>
      <c r="O79" s="736"/>
    </row>
    <row r="80" spans="1:17" ht="12.75" customHeight="1" x14ac:dyDescent="0.2">
      <c r="A80" s="765"/>
      <c r="B80" s="793"/>
      <c r="C80" s="727"/>
      <c r="D80" s="180"/>
      <c r="E80" s="242"/>
      <c r="F80" s="242"/>
      <c r="G80" s="242"/>
      <c r="H80" s="242"/>
      <c r="I80" s="1449" t="s">
        <v>1831</v>
      </c>
      <c r="J80" s="1450"/>
      <c r="K80" s="1450"/>
      <c r="L80" s="1450"/>
      <c r="M80" s="1450"/>
      <c r="N80" s="1451"/>
      <c r="O80" s="736"/>
    </row>
    <row r="81" spans="1:17" ht="12.75" customHeight="1" x14ac:dyDescent="0.2">
      <c r="A81" s="765"/>
      <c r="B81" s="793"/>
      <c r="C81" s="727"/>
      <c r="D81" s="180"/>
      <c r="E81" s="242"/>
      <c r="F81" s="242"/>
      <c r="G81" s="242"/>
      <c r="H81" s="242"/>
      <c r="I81" s="1472" t="s">
        <v>1829</v>
      </c>
      <c r="J81" s="1473"/>
      <c r="K81" s="1473"/>
      <c r="L81" s="1473"/>
      <c r="M81" s="1473"/>
      <c r="N81" s="1474"/>
      <c r="O81" s="736"/>
    </row>
    <row r="82" spans="1:17" ht="12.75" customHeight="1" x14ac:dyDescent="0.2">
      <c r="A82" s="765"/>
      <c r="B82" s="793"/>
      <c r="C82" s="727"/>
      <c r="D82" s="180"/>
      <c r="E82" s="242"/>
      <c r="F82" s="242"/>
      <c r="G82" s="242"/>
      <c r="H82" s="242"/>
      <c r="I82" s="1472" t="s">
        <v>1830</v>
      </c>
      <c r="J82" s="1473"/>
      <c r="K82" s="1473"/>
      <c r="L82" s="1473"/>
      <c r="M82" s="1473"/>
      <c r="N82" s="1474"/>
      <c r="O82" s="736"/>
    </row>
    <row r="83" spans="1:17" ht="12.75" customHeight="1" x14ac:dyDescent="0.2">
      <c r="A83" s="765"/>
      <c r="B83" s="793"/>
      <c r="C83" s="727"/>
      <c r="D83" s="180"/>
      <c r="E83" s="242"/>
      <c r="F83" s="242"/>
      <c r="G83" s="242"/>
      <c r="H83" s="242"/>
      <c r="I83" s="1472"/>
      <c r="J83" s="1473"/>
      <c r="K83" s="1473"/>
      <c r="L83" s="1473"/>
      <c r="M83" s="1473"/>
      <c r="N83" s="1474"/>
      <c r="O83" s="736"/>
    </row>
    <row r="84" spans="1:17" ht="12.75" customHeight="1" x14ac:dyDescent="0.2">
      <c r="A84" s="765"/>
      <c r="B84" s="793"/>
      <c r="C84" s="727"/>
      <c r="D84" s="180"/>
      <c r="E84" s="242"/>
      <c r="F84" s="242"/>
      <c r="G84" s="242"/>
      <c r="H84" s="242"/>
      <c r="I84" s="1436"/>
      <c r="J84" s="1437"/>
      <c r="K84" s="1437"/>
      <c r="L84" s="1437"/>
      <c r="M84" s="1437"/>
      <c r="N84" s="1438"/>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444" t="str">
        <f>Translations!$B$6</f>
        <v xml:space="preserve">Kontaktiniai duomenys </v>
      </c>
      <c r="E86" s="1444"/>
      <c r="F86" s="1444"/>
      <c r="G86" s="1444"/>
      <c r="H86" s="1444"/>
      <c r="I86" s="1444"/>
      <c r="J86" s="1444"/>
      <c r="K86" s="1444"/>
      <c r="L86" s="1444"/>
      <c r="M86" s="1444"/>
      <c r="N86" s="1444"/>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458"/>
      <c r="C88" s="725"/>
      <c r="D88" s="495"/>
      <c r="E88" s="1376" t="str">
        <f>Translations!$B$561</f>
        <v xml:space="preserve">Šiam reikalui paskirkite asmenis, į kuriuos kompetentinga institucija galėtų kreiptis kilus klausimų dėl šios ataskaitos. Jūsų paskirtas asmuo turėtų būti įgaliotas atstovauti veiklos vykdytojui. </v>
      </c>
      <c r="F88" s="1376"/>
      <c r="G88" s="1376"/>
      <c r="H88" s="1376"/>
      <c r="I88" s="1376"/>
      <c r="J88" s="1376"/>
      <c r="K88" s="1376"/>
      <c r="L88" s="1376"/>
      <c r="M88" s="1376"/>
      <c r="N88" s="1376"/>
      <c r="O88" s="736"/>
      <c r="Q88" s="1098"/>
    </row>
    <row r="89" spans="1:17" s="8" customFormat="1" ht="5.0999999999999996" customHeight="1" x14ac:dyDescent="0.2">
      <c r="A89" s="770"/>
      <c r="B89" s="1458"/>
      <c r="C89" s="778"/>
      <c r="D89" s="166"/>
      <c r="E89" s="6"/>
      <c r="F89" s="6"/>
      <c r="G89" s="6"/>
      <c r="H89" s="6"/>
      <c r="I89" s="6"/>
      <c r="J89" s="6"/>
      <c r="K89" s="6"/>
      <c r="L89" s="6"/>
      <c r="M89" s="344"/>
      <c r="N89" s="344"/>
      <c r="O89" s="732"/>
      <c r="Q89" s="1098"/>
    </row>
    <row r="90" spans="1:17" s="8" customFormat="1" ht="12.75" customHeight="1" x14ac:dyDescent="0.2">
      <c r="A90" s="770"/>
      <c r="B90" s="1458"/>
      <c r="C90" s="778"/>
      <c r="D90" s="180" t="s">
        <v>1</v>
      </c>
      <c r="E90" s="1412" t="str">
        <f>Translations!$B$562</f>
        <v>Pagrindinis kontaktinis asmuo techniniams klausimams dėl įrenginio duomenų:</v>
      </c>
      <c r="F90" s="1412"/>
      <c r="G90" s="1412"/>
      <c r="H90" s="1412"/>
      <c r="I90" s="1412"/>
      <c r="J90" s="1412"/>
      <c r="K90" s="1412"/>
      <c r="L90" s="1412"/>
      <c r="M90" s="1412"/>
      <c r="N90" s="1412"/>
      <c r="O90" s="736"/>
      <c r="Q90" s="1098"/>
    </row>
    <row r="91" spans="1:17" s="8" customFormat="1" ht="12.75" customHeight="1" x14ac:dyDescent="0.2">
      <c r="A91" s="770"/>
      <c r="B91" s="1458"/>
      <c r="C91" s="778"/>
      <c r="D91" s="615" t="s">
        <v>4</v>
      </c>
      <c r="E91" s="1441" t="str">
        <f>Translations!$B$90</f>
        <v>Kreipinys:</v>
      </c>
      <c r="F91" s="1441"/>
      <c r="G91" s="1441"/>
      <c r="H91" s="1442"/>
      <c r="I91" s="1417" t="s">
        <v>1827</v>
      </c>
      <c r="J91" s="1418"/>
      <c r="K91" s="1418"/>
      <c r="L91" s="1418"/>
      <c r="M91" s="1418"/>
      <c r="N91" s="1419"/>
      <c r="O91" s="736"/>
      <c r="Q91" s="1098"/>
    </row>
    <row r="92" spans="1:17" s="8" customFormat="1" ht="12.75" customHeight="1" x14ac:dyDescent="0.2">
      <c r="A92" s="770"/>
      <c r="B92" s="1458"/>
      <c r="C92" s="778"/>
      <c r="D92" s="615" t="s">
        <v>5</v>
      </c>
      <c r="E92" s="1441" t="str">
        <f>Translations!$B$563</f>
        <v>Vardas</v>
      </c>
      <c r="F92" s="1441"/>
      <c r="G92" s="1441"/>
      <c r="H92" s="1442"/>
      <c r="I92" s="1423" t="s">
        <v>1803</v>
      </c>
      <c r="J92" s="1424"/>
      <c r="K92" s="1424"/>
      <c r="L92" s="1424"/>
      <c r="M92" s="1424"/>
      <c r="N92" s="1425"/>
      <c r="O92" s="736"/>
      <c r="Q92" s="1098"/>
    </row>
    <row r="93" spans="1:17" s="8" customFormat="1" ht="12.75" customHeight="1" x14ac:dyDescent="0.2">
      <c r="A93" s="770"/>
      <c r="B93" s="1458"/>
      <c r="C93" s="778"/>
      <c r="D93" s="615" t="s">
        <v>196</v>
      </c>
      <c r="E93" s="1070" t="str">
        <f>Translations!$B$91</f>
        <v>Pavardė:</v>
      </c>
      <c r="F93" s="1070"/>
      <c r="G93" s="1070"/>
      <c r="H93" s="1071"/>
      <c r="I93" s="1393" t="s">
        <v>1804</v>
      </c>
      <c r="J93" s="1394"/>
      <c r="K93" s="1394"/>
      <c r="L93" s="1394"/>
      <c r="M93" s="1394"/>
      <c r="N93" s="1395"/>
      <c r="O93" s="736"/>
      <c r="Q93" s="1098"/>
    </row>
    <row r="94" spans="1:17" s="8" customFormat="1" ht="12.75" customHeight="1" x14ac:dyDescent="0.2">
      <c r="A94" s="770"/>
      <c r="B94" s="1458"/>
      <c r="C94" s="778"/>
      <c r="D94" s="615" t="s">
        <v>197</v>
      </c>
      <c r="E94" s="1070" t="str">
        <f>Translations!$B$92</f>
        <v>Pareigos</v>
      </c>
      <c r="F94" s="1070"/>
      <c r="G94" s="1070"/>
      <c r="H94" s="1071"/>
      <c r="I94" s="1393"/>
      <c r="J94" s="1394"/>
      <c r="K94" s="1394"/>
      <c r="L94" s="1394"/>
      <c r="M94" s="1394"/>
      <c r="N94" s="1395"/>
      <c r="O94" s="736"/>
      <c r="Q94" s="1098"/>
    </row>
    <row r="95" spans="1:17" s="8" customFormat="1" ht="12.75" customHeight="1" x14ac:dyDescent="0.2">
      <c r="A95" s="770"/>
      <c r="B95" s="1458"/>
      <c r="C95" s="778"/>
      <c r="D95" s="615" t="s">
        <v>198</v>
      </c>
      <c r="E95" s="1070" t="str">
        <f>Translations!$B$93</f>
        <v>Organizacijos pavadinimas (jei kita nei veiklos vykdytojas)</v>
      </c>
      <c r="F95" s="1070"/>
      <c r="G95" s="1070"/>
      <c r="H95" s="1071"/>
      <c r="I95" s="1393"/>
      <c r="J95" s="1467"/>
      <c r="K95" s="1467"/>
      <c r="L95" s="1467"/>
      <c r="M95" s="1467"/>
      <c r="N95" s="1468"/>
      <c r="O95" s="736"/>
      <c r="Q95" s="1098"/>
    </row>
    <row r="96" spans="1:17" s="8" customFormat="1" ht="12.75" customHeight="1" x14ac:dyDescent="0.2">
      <c r="A96" s="770"/>
      <c r="B96" s="1458"/>
      <c r="C96" s="778"/>
      <c r="D96" s="615" t="s">
        <v>199</v>
      </c>
      <c r="E96" s="1441" t="str">
        <f>Translations!$B$545</f>
        <v>El. paštas:</v>
      </c>
      <c r="F96" s="1441"/>
      <c r="G96" s="1441"/>
      <c r="H96" s="1442"/>
      <c r="I96" s="1393" t="s">
        <v>1794</v>
      </c>
      <c r="J96" s="1394"/>
      <c r="K96" s="1394"/>
      <c r="L96" s="1394"/>
      <c r="M96" s="1394"/>
      <c r="N96" s="1395"/>
      <c r="O96" s="736"/>
      <c r="Q96" s="1098"/>
    </row>
    <row r="97" spans="1:17" s="8" customFormat="1" ht="12.75" customHeight="1" x14ac:dyDescent="0.2">
      <c r="A97" s="770"/>
      <c r="B97" s="1458"/>
      <c r="C97" s="778"/>
      <c r="D97" s="615" t="s">
        <v>200</v>
      </c>
      <c r="E97" s="1441" t="str">
        <f>Translations!$B$546</f>
        <v>Telefonas:</v>
      </c>
      <c r="F97" s="1441"/>
      <c r="G97" s="1441"/>
      <c r="H97" s="1442"/>
      <c r="I97" s="1393" t="s">
        <v>1795</v>
      </c>
      <c r="J97" s="1394"/>
      <c r="K97" s="1394"/>
      <c r="L97" s="1394"/>
      <c r="M97" s="1394"/>
      <c r="N97" s="1395"/>
      <c r="O97" s="736"/>
      <c r="Q97" s="1098"/>
    </row>
    <row r="98" spans="1:17" s="8" customFormat="1" ht="12.75" customHeight="1" x14ac:dyDescent="0.2">
      <c r="A98" s="770"/>
      <c r="B98" s="1458"/>
      <c r="C98" s="778"/>
      <c r="D98" s="615" t="s">
        <v>329</v>
      </c>
      <c r="E98" s="1439" t="str">
        <f>Translations!$B$547</f>
        <v>Faksas:</v>
      </c>
      <c r="F98" s="1439"/>
      <c r="G98" s="1439"/>
      <c r="H98" s="1440"/>
      <c r="I98" s="1407" t="s">
        <v>1796</v>
      </c>
      <c r="J98" s="1407"/>
      <c r="K98" s="1407"/>
      <c r="L98" s="1407"/>
      <c r="M98" s="1407"/>
      <c r="N98" s="1407"/>
      <c r="O98" s="736"/>
      <c r="Q98" s="1098"/>
    </row>
    <row r="99" spans="1:17" s="8" customFormat="1" ht="5.0999999999999996" customHeight="1" x14ac:dyDescent="0.2">
      <c r="A99" s="770"/>
      <c r="B99" s="1458"/>
      <c r="C99" s="778"/>
      <c r="D99" s="779"/>
      <c r="E99" s="6"/>
      <c r="F99" s="6"/>
      <c r="G99" s="6"/>
      <c r="H99" s="6" t="s">
        <v>236</v>
      </c>
      <c r="I99" s="6"/>
      <c r="J99" s="345"/>
      <c r="K99" s="6"/>
      <c r="L99" s="6"/>
      <c r="M99" s="344"/>
      <c r="N99" s="344"/>
      <c r="O99" s="732"/>
      <c r="Q99" s="1098"/>
    </row>
    <row r="100" spans="1:17" s="8" customFormat="1" ht="12.75" customHeight="1" x14ac:dyDescent="0.2">
      <c r="A100" s="770"/>
      <c r="B100" s="1458"/>
      <c r="C100" s="778"/>
      <c r="D100" s="180" t="s">
        <v>2</v>
      </c>
      <c r="E100" s="1412" t="str">
        <f>Translations!$B$564</f>
        <v>Pakaitinis kontaktinis asmuo:</v>
      </c>
      <c r="F100" s="1412"/>
      <c r="G100" s="1412"/>
      <c r="H100" s="1412"/>
      <c r="I100" s="1412"/>
      <c r="J100" s="1412"/>
      <c r="K100" s="1412"/>
      <c r="L100" s="1412"/>
      <c r="M100" s="1412"/>
      <c r="N100" s="1412"/>
      <c r="O100" s="736"/>
      <c r="Q100" s="1098"/>
    </row>
    <row r="101" spans="1:17" s="8" customFormat="1" ht="12.75" customHeight="1" x14ac:dyDescent="0.2">
      <c r="A101" s="770"/>
      <c r="B101" s="1458"/>
      <c r="C101" s="778"/>
      <c r="D101" s="615" t="s">
        <v>4</v>
      </c>
      <c r="E101" s="1441" t="str">
        <f>Translations!$B$90</f>
        <v>Kreipinys:</v>
      </c>
      <c r="F101" s="1441"/>
      <c r="G101" s="1441"/>
      <c r="H101" s="1442"/>
      <c r="I101" s="1435" t="s">
        <v>1828</v>
      </c>
      <c r="J101" s="1435"/>
      <c r="K101" s="1435"/>
      <c r="L101" s="1435"/>
      <c r="M101" s="1435"/>
      <c r="N101" s="1435"/>
      <c r="O101" s="736"/>
      <c r="Q101" s="1098"/>
    </row>
    <row r="102" spans="1:17" s="8" customFormat="1" ht="12.75" customHeight="1" x14ac:dyDescent="0.2">
      <c r="A102" s="770"/>
      <c r="B102" s="1458"/>
      <c r="C102" s="778"/>
      <c r="D102" s="615" t="s">
        <v>5</v>
      </c>
      <c r="E102" s="1072" t="str">
        <f>Translations!$B$563</f>
        <v>Vardas</v>
      </c>
      <c r="F102" s="1072"/>
      <c r="G102" s="1072"/>
      <c r="H102" s="1073"/>
      <c r="I102" s="1452" t="s">
        <v>1805</v>
      </c>
      <c r="J102" s="1453"/>
      <c r="K102" s="1453"/>
      <c r="L102" s="1453"/>
      <c r="M102" s="1453"/>
      <c r="N102" s="1454"/>
      <c r="O102" s="736"/>
      <c r="Q102" s="1098"/>
    </row>
    <row r="103" spans="1:17" s="8" customFormat="1" ht="12.75" customHeight="1" x14ac:dyDescent="0.2">
      <c r="A103" s="770"/>
      <c r="B103" s="1458"/>
      <c r="C103" s="778"/>
      <c r="D103" s="615" t="s">
        <v>196</v>
      </c>
      <c r="E103" s="1441" t="str">
        <f>Translations!$B$91</f>
        <v>Pavardė:</v>
      </c>
      <c r="F103" s="1441"/>
      <c r="G103" s="1441"/>
      <c r="H103" s="1442"/>
      <c r="I103" s="1443" t="s">
        <v>1806</v>
      </c>
      <c r="J103" s="1443"/>
      <c r="K103" s="1443"/>
      <c r="L103" s="1443"/>
      <c r="M103" s="1443"/>
      <c r="N103" s="1443"/>
      <c r="O103" s="736"/>
      <c r="Q103" s="1098"/>
    </row>
    <row r="104" spans="1:17" s="8" customFormat="1" ht="12.75" customHeight="1" x14ac:dyDescent="0.2">
      <c r="A104" s="770"/>
      <c r="B104" s="1458"/>
      <c r="C104" s="778"/>
      <c r="D104" s="615" t="s">
        <v>197</v>
      </c>
      <c r="E104" s="1441" t="str">
        <f>Translations!$B$92</f>
        <v>Pareigos</v>
      </c>
      <c r="F104" s="1441"/>
      <c r="G104" s="1441"/>
      <c r="H104" s="1442"/>
      <c r="I104" s="1443"/>
      <c r="J104" s="1443"/>
      <c r="K104" s="1443"/>
      <c r="L104" s="1443"/>
      <c r="M104" s="1443"/>
      <c r="N104" s="1443"/>
      <c r="O104" s="736"/>
      <c r="Q104" s="1098"/>
    </row>
    <row r="105" spans="1:17" s="8" customFormat="1" ht="12.75" customHeight="1" x14ac:dyDescent="0.2">
      <c r="A105" s="770"/>
      <c r="B105" s="1458"/>
      <c r="C105" s="778"/>
      <c r="D105" s="615" t="s">
        <v>198</v>
      </c>
      <c r="E105" s="1070" t="str">
        <f>Translations!$B$93</f>
        <v>Organizacijos pavadinimas (jei kita nei veiklos vykdytojas)</v>
      </c>
      <c r="F105" s="1070"/>
      <c r="G105" s="1070"/>
      <c r="H105" s="1071"/>
      <c r="I105" s="1443"/>
      <c r="J105" s="1443"/>
      <c r="K105" s="1443"/>
      <c r="L105" s="1443"/>
      <c r="M105" s="1443"/>
      <c r="N105" s="1443"/>
      <c r="O105" s="736"/>
      <c r="Q105" s="1098"/>
    </row>
    <row r="106" spans="1:17" s="8" customFormat="1" ht="12.75" customHeight="1" x14ac:dyDescent="0.2">
      <c r="A106" s="770"/>
      <c r="B106" s="1458"/>
      <c r="C106" s="778"/>
      <c r="D106" s="615" t="s">
        <v>199</v>
      </c>
      <c r="E106" s="1441" t="str">
        <f>Translations!$B$545</f>
        <v>El. paštas:</v>
      </c>
      <c r="F106" s="1441"/>
      <c r="G106" s="1441"/>
      <c r="H106" s="1442"/>
      <c r="I106" s="1457" t="s">
        <v>1807</v>
      </c>
      <c r="J106" s="1457"/>
      <c r="K106" s="1457"/>
      <c r="L106" s="1457"/>
      <c r="M106" s="1457"/>
      <c r="N106" s="1457"/>
      <c r="O106" s="736"/>
      <c r="Q106" s="1098"/>
    </row>
    <row r="107" spans="1:17" s="8" customFormat="1" ht="12.75" customHeight="1" x14ac:dyDescent="0.2">
      <c r="A107" s="770"/>
      <c r="B107" s="1458"/>
      <c r="C107" s="778"/>
      <c r="D107" s="615" t="s">
        <v>200</v>
      </c>
      <c r="E107" s="1441" t="str">
        <f>Translations!$B$546</f>
        <v>Telefonas:</v>
      </c>
      <c r="F107" s="1441"/>
      <c r="G107" s="1441"/>
      <c r="H107" s="1442"/>
      <c r="I107" s="1455" t="s">
        <v>1808</v>
      </c>
      <c r="J107" s="1455"/>
      <c r="K107" s="1455"/>
      <c r="L107" s="1455"/>
      <c r="M107" s="1455"/>
      <c r="N107" s="1455"/>
      <c r="O107" s="736"/>
      <c r="Q107" s="1098"/>
    </row>
    <row r="108" spans="1:17" s="8" customFormat="1" ht="12.75" customHeight="1" x14ac:dyDescent="0.2">
      <c r="A108" s="770"/>
      <c r="B108" s="1458"/>
      <c r="C108" s="778"/>
      <c r="D108" s="615" t="s">
        <v>329</v>
      </c>
      <c r="E108" s="1439" t="str">
        <f>Translations!$B$547</f>
        <v>Faksas:</v>
      </c>
      <c r="F108" s="1439"/>
      <c r="G108" s="1439"/>
      <c r="H108" s="1440"/>
      <c r="I108" s="1407" t="s">
        <v>1796</v>
      </c>
      <c r="J108" s="1407"/>
      <c r="K108" s="1407"/>
      <c r="L108" s="1407"/>
      <c r="M108" s="1407"/>
      <c r="N108" s="1407"/>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444" t="str">
        <f>Translations!$B$565</f>
        <v>Vertintojo kontaktiniai duomenys</v>
      </c>
      <c r="E110" s="1444"/>
      <c r="F110" s="1444"/>
      <c r="G110" s="1444"/>
      <c r="H110" s="1444"/>
      <c r="I110" s="1444"/>
      <c r="J110" s="1444"/>
      <c r="K110" s="1444"/>
      <c r="L110" s="1444"/>
      <c r="M110" s="1444"/>
      <c r="N110" s="1444"/>
      <c r="O110" s="736"/>
    </row>
    <row r="111" spans="1:17" s="8" customFormat="1" ht="12.75" customHeight="1" x14ac:dyDescent="0.2">
      <c r="A111" s="770"/>
      <c r="B111" s="1458"/>
      <c r="C111" s="727"/>
      <c r="D111" s="166"/>
      <c r="E111" s="6"/>
      <c r="F111" s="6"/>
      <c r="G111" s="6"/>
      <c r="H111" s="6"/>
      <c r="I111" s="6"/>
      <c r="J111" s="6"/>
      <c r="K111" s="6"/>
      <c r="L111" s="6"/>
      <c r="M111" s="344"/>
      <c r="N111" s="344"/>
      <c r="O111" s="732"/>
      <c r="Q111" s="1098"/>
    </row>
    <row r="112" spans="1:17" s="8" customFormat="1" ht="12.75" customHeight="1" x14ac:dyDescent="0.2">
      <c r="A112" s="770"/>
      <c r="B112" s="1458"/>
      <c r="C112" s="721"/>
      <c r="D112" s="507" t="s">
        <v>1</v>
      </c>
      <c r="E112" s="1456" t="str">
        <f>Translations!$B$566</f>
        <v>Vertintojo vardas, pavardė ir adresas:</v>
      </c>
      <c r="F112" s="1456"/>
      <c r="G112" s="1456"/>
      <c r="H112" s="1456"/>
      <c r="I112" s="1456"/>
      <c r="J112" s="1456"/>
      <c r="K112" s="1456"/>
      <c r="L112" s="1456"/>
      <c r="M112" s="1456"/>
      <c r="N112" s="1456"/>
      <c r="O112" s="736"/>
      <c r="Q112" s="1098"/>
    </row>
    <row r="113" spans="1:17" s="8" customFormat="1" ht="12.75" customHeight="1" x14ac:dyDescent="0.2">
      <c r="A113" s="770"/>
      <c r="B113" s="1458"/>
      <c r="C113" s="721"/>
      <c r="D113" s="615" t="s">
        <v>4</v>
      </c>
      <c r="E113" s="1426" t="str">
        <f>Translations!$B$567</f>
        <v>Įmonės pavadinimas:</v>
      </c>
      <c r="F113" s="1426"/>
      <c r="G113" s="1426"/>
      <c r="H113" s="1427"/>
      <c r="I113" s="1417" t="s">
        <v>1810</v>
      </c>
      <c r="J113" s="1418"/>
      <c r="K113" s="1418"/>
      <c r="L113" s="1418"/>
      <c r="M113" s="1418"/>
      <c r="N113" s="1419"/>
      <c r="O113" s="736"/>
      <c r="Q113" s="1098"/>
    </row>
    <row r="114" spans="1:17" s="8" customFormat="1" ht="12.75" customHeight="1" x14ac:dyDescent="0.2">
      <c r="A114" s="770"/>
      <c r="B114" s="1458"/>
      <c r="C114" s="721"/>
      <c r="D114" s="615" t="s">
        <v>5</v>
      </c>
      <c r="E114" s="1426" t="str">
        <f>Translations!$B$542</f>
        <v>Gatvė, numeris:</v>
      </c>
      <c r="F114" s="1426"/>
      <c r="G114" s="1426"/>
      <c r="H114" s="1427"/>
      <c r="I114" s="1420" t="s">
        <v>1811</v>
      </c>
      <c r="J114" s="1421"/>
      <c r="K114" s="1421"/>
      <c r="L114" s="1421"/>
      <c r="M114" s="1421"/>
      <c r="N114" s="1421"/>
      <c r="O114" s="746"/>
      <c r="Q114" s="1098"/>
    </row>
    <row r="115" spans="1:17" s="8" customFormat="1" ht="12.75" customHeight="1" x14ac:dyDescent="0.2">
      <c r="A115" s="770"/>
      <c r="B115" s="1458"/>
      <c r="C115" s="721"/>
      <c r="D115" s="615" t="s">
        <v>196</v>
      </c>
      <c r="E115" s="1426" t="str">
        <f>Translations!$B$86</f>
        <v>Miestas:</v>
      </c>
      <c r="F115" s="1426"/>
      <c r="G115" s="1426"/>
      <c r="H115" s="1427"/>
      <c r="I115" s="1393" t="s">
        <v>1812</v>
      </c>
      <c r="J115" s="1394"/>
      <c r="K115" s="1394"/>
      <c r="L115" s="1394"/>
      <c r="M115" s="1394"/>
      <c r="N115" s="1395"/>
      <c r="O115" s="736"/>
      <c r="Q115" s="1098"/>
    </row>
    <row r="116" spans="1:17" s="8" customFormat="1" ht="12.75" customHeight="1" x14ac:dyDescent="0.2">
      <c r="A116" s="770"/>
      <c r="B116" s="1458"/>
      <c r="C116" s="721"/>
      <c r="D116" s="615" t="s">
        <v>197</v>
      </c>
      <c r="E116" s="1426" t="str">
        <f>Translations!$B$543</f>
        <v>Pašto kodas:</v>
      </c>
      <c r="F116" s="1426"/>
      <c r="G116" s="1426"/>
      <c r="H116" s="1427"/>
      <c r="I116" s="1393" t="s">
        <v>1813</v>
      </c>
      <c r="J116" s="1394"/>
      <c r="K116" s="1394"/>
      <c r="L116" s="1394"/>
      <c r="M116" s="1394"/>
      <c r="N116" s="1395"/>
      <c r="O116" s="736"/>
      <c r="Q116" s="1098"/>
    </row>
    <row r="117" spans="1:17" s="8" customFormat="1" ht="12.75" customHeight="1" x14ac:dyDescent="0.2">
      <c r="A117" s="770"/>
      <c r="B117" s="1458"/>
      <c r="C117" s="721"/>
      <c r="D117" s="615" t="s">
        <v>198</v>
      </c>
      <c r="E117" s="1396" t="str">
        <f>Translations!$B$88</f>
        <v>Šalis</v>
      </c>
      <c r="F117" s="1396"/>
      <c r="G117" s="1396"/>
      <c r="H117" s="1397"/>
      <c r="I117" s="1459" t="s">
        <v>154</v>
      </c>
      <c r="J117" s="1460"/>
      <c r="K117" s="1460"/>
      <c r="L117" s="1460"/>
      <c r="M117" s="1460"/>
      <c r="N117" s="1460"/>
      <c r="O117" s="746"/>
      <c r="Q117" s="1098"/>
    </row>
    <row r="118" spans="1:17" s="8" customFormat="1" ht="5.0999999999999996" customHeight="1" x14ac:dyDescent="0.2">
      <c r="A118" s="770"/>
      <c r="B118" s="1458"/>
      <c r="C118" s="721"/>
      <c r="D118" s="779"/>
      <c r="E118" s="6"/>
      <c r="F118" s="6"/>
      <c r="G118" s="344"/>
      <c r="H118" s="344"/>
      <c r="I118" s="6"/>
      <c r="J118" s="345"/>
      <c r="K118" s="6"/>
      <c r="L118" s="6"/>
      <c r="M118" s="344"/>
      <c r="N118" s="344"/>
      <c r="O118" s="732"/>
      <c r="Q118" s="1098"/>
    </row>
    <row r="119" spans="1:17" s="8" customFormat="1" ht="12.75" customHeight="1" x14ac:dyDescent="0.2">
      <c r="A119" s="770"/>
      <c r="B119" s="1458"/>
      <c r="C119" s="721"/>
      <c r="D119" s="507" t="s">
        <v>2</v>
      </c>
      <c r="E119" s="1456" t="str">
        <f>Translations!$B$568</f>
        <v>Vertintojo kontaktinis asmuo:</v>
      </c>
      <c r="F119" s="1456"/>
      <c r="G119" s="1456"/>
      <c r="H119" s="1456"/>
      <c r="I119" s="1456"/>
      <c r="J119" s="1456"/>
      <c r="K119" s="1456"/>
      <c r="L119" s="1456"/>
      <c r="M119" s="1456"/>
      <c r="N119" s="1456"/>
      <c r="O119" s="736"/>
      <c r="Q119" s="1098"/>
    </row>
    <row r="120" spans="1:17" s="8" customFormat="1" ht="12.75" customHeight="1" x14ac:dyDescent="0.2">
      <c r="A120" s="770"/>
      <c r="B120" s="1458"/>
      <c r="C120" s="721"/>
      <c r="D120" s="780"/>
      <c r="E120" s="1376" t="str">
        <f>Translations!$B$569</f>
        <v>Paskirtasis asmuo turėtų būti susipažinęs su šia ataskaita. Šis asmuo turi būti ES ATLPS vyriausiasis auditorius.</v>
      </c>
      <c r="F120" s="1376"/>
      <c r="G120" s="1376"/>
      <c r="H120" s="1376"/>
      <c r="I120" s="1376"/>
      <c r="J120" s="1376"/>
      <c r="K120" s="1376"/>
      <c r="L120" s="1376"/>
      <c r="M120" s="1376"/>
      <c r="N120" s="1376"/>
      <c r="O120" s="736"/>
      <c r="Q120" s="1098"/>
    </row>
    <row r="121" spans="1:17" s="8" customFormat="1" ht="12.75" customHeight="1" x14ac:dyDescent="0.2">
      <c r="A121" s="770"/>
      <c r="B121" s="1458"/>
      <c r="C121" s="721"/>
      <c r="D121" s="615" t="s">
        <v>4</v>
      </c>
      <c r="E121" s="1426" t="str">
        <f>Translations!$B$570</f>
        <v>Vardas ir pavardė:</v>
      </c>
      <c r="F121" s="1426"/>
      <c r="G121" s="1426"/>
      <c r="H121" s="1427"/>
      <c r="I121" s="1417" t="s">
        <v>1822</v>
      </c>
      <c r="J121" s="1418"/>
      <c r="K121" s="1418"/>
      <c r="L121" s="1418"/>
      <c r="M121" s="1418"/>
      <c r="N121" s="1418"/>
      <c r="O121" s="746"/>
      <c r="Q121" s="1098"/>
    </row>
    <row r="122" spans="1:17" s="8" customFormat="1" ht="12.75" customHeight="1" x14ac:dyDescent="0.2">
      <c r="A122" s="770"/>
      <c r="B122" s="1458"/>
      <c r="C122" s="721"/>
      <c r="D122" s="615" t="s">
        <v>5</v>
      </c>
      <c r="E122" s="1426" t="str">
        <f>Translations!$B$95</f>
        <v>El. paštas</v>
      </c>
      <c r="F122" s="1426"/>
      <c r="G122" s="1426"/>
      <c r="H122" s="1427"/>
      <c r="I122" s="1420" t="s">
        <v>1823</v>
      </c>
      <c r="J122" s="1421"/>
      <c r="K122" s="1421"/>
      <c r="L122" s="1421"/>
      <c r="M122" s="1421"/>
      <c r="N122" s="1421"/>
      <c r="O122" s="746"/>
      <c r="Q122" s="1098"/>
    </row>
    <row r="123" spans="1:17" s="8" customFormat="1" ht="12.75" customHeight="1" x14ac:dyDescent="0.2">
      <c r="A123" s="770"/>
      <c r="B123" s="1458"/>
      <c r="C123" s="721"/>
      <c r="D123" s="615" t="s">
        <v>196</v>
      </c>
      <c r="E123" s="1426" t="str">
        <f>Translations!$B$94</f>
        <v>Telefono numeris</v>
      </c>
      <c r="F123" s="1426"/>
      <c r="G123" s="1426"/>
      <c r="H123" s="1427"/>
      <c r="I123" s="1465" t="s">
        <v>1824</v>
      </c>
      <c r="J123" s="1466"/>
      <c r="K123" s="1466"/>
      <c r="L123" s="1466"/>
      <c r="M123" s="1466"/>
      <c r="N123" s="1466"/>
      <c r="O123" s="746"/>
      <c r="Q123" s="1098"/>
    </row>
    <row r="124" spans="1:17" s="8" customFormat="1" ht="12.75" customHeight="1" x14ac:dyDescent="0.2">
      <c r="A124" s="770"/>
      <c r="B124" s="1458"/>
      <c r="C124" s="721"/>
      <c r="D124" s="615" t="s">
        <v>197</v>
      </c>
      <c r="E124" s="1396" t="str">
        <f>Translations!$B$547</f>
        <v>Faksas:</v>
      </c>
      <c r="F124" s="1396"/>
      <c r="G124" s="1396"/>
      <c r="H124" s="1397"/>
      <c r="I124" s="1462"/>
      <c r="J124" s="1463"/>
      <c r="K124" s="1463"/>
      <c r="L124" s="1463"/>
      <c r="M124" s="1463"/>
      <c r="N124" s="1464"/>
      <c r="O124" s="736"/>
      <c r="Q124" s="1098"/>
    </row>
    <row r="125" spans="1:17" s="8" customFormat="1" ht="5.0999999999999996" customHeight="1" x14ac:dyDescent="0.2">
      <c r="A125" s="770"/>
      <c r="B125" s="1458"/>
      <c r="C125" s="721"/>
      <c r="D125" s="779"/>
      <c r="E125" s="6"/>
      <c r="F125" s="6"/>
      <c r="G125" s="6"/>
      <c r="H125" s="6"/>
      <c r="I125" s="6"/>
      <c r="J125" s="345"/>
      <c r="K125" s="6"/>
      <c r="L125" s="6"/>
      <c r="M125" s="344"/>
      <c r="N125" s="344"/>
      <c r="O125" s="732"/>
      <c r="Q125" s="1098"/>
    </row>
    <row r="126" spans="1:17" s="8" customFormat="1" ht="12.75" customHeight="1" x14ac:dyDescent="0.2">
      <c r="A126" s="770"/>
      <c r="B126" s="1458"/>
      <c r="C126" s="721"/>
      <c r="D126" s="503" t="s">
        <v>44</v>
      </c>
      <c r="E126" s="1456" t="str">
        <f>Translations!$B$571</f>
        <v>Informacija apie vertintojo akreditavimą arba sertifikavimą:</v>
      </c>
      <c r="F126" s="1456"/>
      <c r="G126" s="1456"/>
      <c r="H126" s="1456"/>
      <c r="I126" s="1456"/>
      <c r="J126" s="1456"/>
      <c r="K126" s="1456"/>
      <c r="L126" s="1456"/>
      <c r="M126" s="1456"/>
      <c r="N126" s="1456"/>
      <c r="O126" s="736"/>
      <c r="Q126" s="1098"/>
    </row>
    <row r="127" spans="1:17" s="8" customFormat="1" ht="25.5" customHeight="1" x14ac:dyDescent="0.2">
      <c r="A127" s="770"/>
      <c r="B127" s="1458"/>
      <c r="C127" s="721"/>
      <c r="D127" s="615"/>
      <c r="E127" s="137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6"/>
      <c r="G127" s="1376"/>
      <c r="H127" s="1376"/>
      <c r="I127" s="1376"/>
      <c r="J127" s="1376"/>
      <c r="K127" s="1376"/>
      <c r="L127" s="1376"/>
      <c r="M127" s="1376"/>
      <c r="N127" s="1376"/>
      <c r="O127" s="736"/>
      <c r="Q127" s="1098"/>
    </row>
    <row r="128" spans="1:17" s="8" customFormat="1" ht="12.75" customHeight="1" x14ac:dyDescent="0.2">
      <c r="A128" s="770"/>
      <c r="B128" s="1458"/>
      <c r="C128" s="721"/>
      <c r="D128" s="615"/>
      <c r="E128" s="1376" t="str">
        <f>Translations!$B$573</f>
        <v>Tokiais atvejais akreditavimas turėtų būti suprantamas kaip sertifikavimas, o akreditavimo įstaiga turėtų būti laikoma nacionaline valdžios institucija.</v>
      </c>
      <c r="F128" s="1376"/>
      <c r="G128" s="1376"/>
      <c r="H128" s="1376"/>
      <c r="I128" s="1376"/>
      <c r="J128" s="1376"/>
      <c r="K128" s="1376"/>
      <c r="L128" s="1376"/>
      <c r="M128" s="1376"/>
      <c r="N128" s="1376"/>
      <c r="O128" s="736"/>
      <c r="Q128" s="1098"/>
    </row>
    <row r="129" spans="1:17" s="8" customFormat="1" ht="12.75" customHeight="1" x14ac:dyDescent="0.2">
      <c r="A129" s="770"/>
      <c r="B129" s="1458"/>
      <c r="C129" s="721"/>
      <c r="D129" s="780"/>
      <c r="E129" s="1376" t="str">
        <f>Translations!$B$574</f>
        <v>Tai, ar yra tokios registravimo informacijos, gali priklausyti nuo administruojančios valstybės narės taikomos vertintojų akreditavimo tvarkos.</v>
      </c>
      <c r="F129" s="1376"/>
      <c r="G129" s="1376"/>
      <c r="H129" s="1376"/>
      <c r="I129" s="1376"/>
      <c r="J129" s="1376"/>
      <c r="K129" s="1376"/>
      <c r="L129" s="1376"/>
      <c r="M129" s="1376"/>
      <c r="N129" s="1376"/>
      <c r="O129" s="736"/>
      <c r="Q129" s="1098"/>
    </row>
    <row r="130" spans="1:17" s="8" customFormat="1" ht="12.75" customHeight="1" x14ac:dyDescent="0.2">
      <c r="A130" s="770"/>
      <c r="B130" s="1458"/>
      <c r="C130" s="721"/>
      <c r="D130" s="615" t="s">
        <v>4</v>
      </c>
      <c r="E130" s="1426" t="str">
        <f>Translations!$B$575</f>
        <v>Akreditacijos valstybė narė:</v>
      </c>
      <c r="F130" s="1426"/>
      <c r="G130" s="1426"/>
      <c r="H130" s="1427"/>
      <c r="I130" s="1417" t="s">
        <v>1266</v>
      </c>
      <c r="J130" s="1418"/>
      <c r="K130" s="1418"/>
      <c r="L130" s="1418"/>
      <c r="M130" s="1418"/>
      <c r="N130" s="1419"/>
      <c r="O130" s="736"/>
      <c r="Q130" s="1098"/>
    </row>
    <row r="131" spans="1:17" s="8" customFormat="1" ht="12.75" customHeight="1" x14ac:dyDescent="0.2">
      <c r="A131" s="770"/>
      <c r="B131" s="1458"/>
      <c r="C131" s="721"/>
      <c r="D131" s="615" t="s">
        <v>5</v>
      </c>
      <c r="E131" s="1396" t="str">
        <f>Translations!$B$576</f>
        <v>Akreditacijos įstaigos suteiktas registracijos numeris:</v>
      </c>
      <c r="F131" s="1396"/>
      <c r="G131" s="1396"/>
      <c r="H131" s="1397"/>
      <c r="I131" s="1459" t="s">
        <v>1814</v>
      </c>
      <c r="J131" s="1460"/>
      <c r="K131" s="1460"/>
      <c r="L131" s="1460"/>
      <c r="M131" s="1460"/>
      <c r="N131" s="1461"/>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56" t="str">
        <f>EUconst_MsgNextSheet</f>
        <v xml:space="preserve">&lt;&lt;&lt; Į kitą lapą pereisite paspaudę čia &gt;&gt;&gt; </v>
      </c>
      <c r="G134" s="1356"/>
      <c r="H134" s="1356"/>
      <c r="I134" s="1356"/>
      <c r="J134" s="1356"/>
      <c r="K134" s="1356"/>
      <c r="L134" s="1356"/>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sheetData>
  <sheetProtection sheet="1" objects="1" scenarios="1" formatCells="0" formatColumns="0" formatRows="0"/>
  <mergeCells count="162">
    <mergeCell ref="E77:N77"/>
    <mergeCell ref="I65:N65"/>
    <mergeCell ref="I93:N93"/>
    <mergeCell ref="I67:N67"/>
    <mergeCell ref="I68:N68"/>
    <mergeCell ref="I69:N69"/>
    <mergeCell ref="I83:N83"/>
    <mergeCell ref="I81:N81"/>
    <mergeCell ref="I82:N82"/>
    <mergeCell ref="E75:H75"/>
    <mergeCell ref="E29:H29"/>
    <mergeCell ref="I54:N54"/>
    <mergeCell ref="E30:H30"/>
    <mergeCell ref="D37:N37"/>
    <mergeCell ref="E66:H66"/>
    <mergeCell ref="E43:H43"/>
    <mergeCell ref="I45:N45"/>
    <mergeCell ref="E39:N39"/>
    <mergeCell ref="I63:N63"/>
    <mergeCell ref="E49:H49"/>
    <mergeCell ref="E92:H92"/>
    <mergeCell ref="E96:H96"/>
    <mergeCell ref="E101:H101"/>
    <mergeCell ref="E104:H104"/>
    <mergeCell ref="E90:N90"/>
    <mergeCell ref="E100:N100"/>
    <mergeCell ref="E97:H97"/>
    <mergeCell ref="I103:N103"/>
    <mergeCell ref="I95:N95"/>
    <mergeCell ref="I117:N117"/>
    <mergeCell ref="I130:N130"/>
    <mergeCell ref="E123:H123"/>
    <mergeCell ref="B88:B108"/>
    <mergeCell ref="I105:N105"/>
    <mergeCell ref="E116:H116"/>
    <mergeCell ref="E115:H115"/>
    <mergeCell ref="I113:N113"/>
    <mergeCell ref="I114:N114"/>
    <mergeCell ref="E114:H114"/>
    <mergeCell ref="I124:N124"/>
    <mergeCell ref="E119:N119"/>
    <mergeCell ref="E121:H121"/>
    <mergeCell ref="E128:N128"/>
    <mergeCell ref="E122:H122"/>
    <mergeCell ref="I123:N123"/>
    <mergeCell ref="E112:N112"/>
    <mergeCell ref="I106:N106"/>
    <mergeCell ref="B111:B131"/>
    <mergeCell ref="E131:H131"/>
    <mergeCell ref="I121:N121"/>
    <mergeCell ref="E124:H124"/>
    <mergeCell ref="I131:N131"/>
    <mergeCell ref="E117:H117"/>
    <mergeCell ref="E126:N126"/>
    <mergeCell ref="E120:N120"/>
    <mergeCell ref="I116:N116"/>
    <mergeCell ref="E130:H130"/>
    <mergeCell ref="I122:N122"/>
    <mergeCell ref="I80:N80"/>
    <mergeCell ref="I101:N101"/>
    <mergeCell ref="I102:N102"/>
    <mergeCell ref="E113:H113"/>
    <mergeCell ref="I107:N107"/>
    <mergeCell ref="E108:H108"/>
    <mergeCell ref="D110:N110"/>
    <mergeCell ref="E79:N79"/>
    <mergeCell ref="K22:N22"/>
    <mergeCell ref="E47:J47"/>
    <mergeCell ref="I97:N97"/>
    <mergeCell ref="E107:H107"/>
    <mergeCell ref="E88:N88"/>
    <mergeCell ref="I92:N92"/>
    <mergeCell ref="I96:N96"/>
    <mergeCell ref="I91:N91"/>
    <mergeCell ref="E22:H22"/>
    <mergeCell ref="D9:H9"/>
    <mergeCell ref="D16:N16"/>
    <mergeCell ref="E53:H53"/>
    <mergeCell ref="E26:H26"/>
    <mergeCell ref="E27:H27"/>
    <mergeCell ref="E28:H28"/>
    <mergeCell ref="E32:H32"/>
    <mergeCell ref="E33:H33"/>
    <mergeCell ref="E45:H45"/>
    <mergeCell ref="I43:N43"/>
    <mergeCell ref="I84:N84"/>
    <mergeCell ref="I108:N108"/>
    <mergeCell ref="E98:H98"/>
    <mergeCell ref="I94:N94"/>
    <mergeCell ref="E91:H91"/>
    <mergeCell ref="E103:H103"/>
    <mergeCell ref="I104:N104"/>
    <mergeCell ref="E106:H106"/>
    <mergeCell ref="D86:N86"/>
    <mergeCell ref="I98:N98"/>
    <mergeCell ref="E73:H73"/>
    <mergeCell ref="I73:N73"/>
    <mergeCell ref="E51:H51"/>
    <mergeCell ref="I71:N71"/>
    <mergeCell ref="E50:H50"/>
    <mergeCell ref="E54:H54"/>
    <mergeCell ref="I53:N53"/>
    <mergeCell ref="E57:N57"/>
    <mergeCell ref="I66:N66"/>
    <mergeCell ref="E71:H71"/>
    <mergeCell ref="E61:H61"/>
    <mergeCell ref="E65:H65"/>
    <mergeCell ref="E52:H52"/>
    <mergeCell ref="I56:L56"/>
    <mergeCell ref="E56:H56"/>
    <mergeCell ref="I51:N51"/>
    <mergeCell ref="I52:N52"/>
    <mergeCell ref="I26:N26"/>
    <mergeCell ref="I27:N27"/>
    <mergeCell ref="I29:N29"/>
    <mergeCell ref="E44:H44"/>
    <mergeCell ref="I30:N30"/>
    <mergeCell ref="I31:N31"/>
    <mergeCell ref="I28:N28"/>
    <mergeCell ref="I44:N44"/>
    <mergeCell ref="E31:H31"/>
    <mergeCell ref="I33:N33"/>
    <mergeCell ref="G3:H3"/>
    <mergeCell ref="K3:L3"/>
    <mergeCell ref="E24:N24"/>
    <mergeCell ref="J9:K9"/>
    <mergeCell ref="E18:H18"/>
    <mergeCell ref="M4:N4"/>
    <mergeCell ref="I18:N18"/>
    <mergeCell ref="D12:N12"/>
    <mergeCell ref="C6:N6"/>
    <mergeCell ref="I22:J22"/>
    <mergeCell ref="E20:H20"/>
    <mergeCell ref="I32:N32"/>
    <mergeCell ref="I50:N50"/>
    <mergeCell ref="D13:N13"/>
    <mergeCell ref="D14:N14"/>
    <mergeCell ref="E63:H63"/>
    <mergeCell ref="I20:N20"/>
    <mergeCell ref="E34:H34"/>
    <mergeCell ref="I34:N34"/>
    <mergeCell ref="I49:N49"/>
    <mergeCell ref="G2:H2"/>
    <mergeCell ref="K2:L2"/>
    <mergeCell ref="F134:L134"/>
    <mergeCell ref="G4:H4"/>
    <mergeCell ref="E127:N127"/>
    <mergeCell ref="E129:N129"/>
    <mergeCell ref="E25:N25"/>
    <mergeCell ref="E4:F4"/>
    <mergeCell ref="I4:J4"/>
    <mergeCell ref="I115:N115"/>
    <mergeCell ref="E78:N78"/>
    <mergeCell ref="E59:J59"/>
    <mergeCell ref="B2:D4"/>
    <mergeCell ref="I2:J2"/>
    <mergeCell ref="K4:L4"/>
    <mergeCell ref="M3:N3"/>
    <mergeCell ref="E2:F2"/>
    <mergeCell ref="I3:J3"/>
    <mergeCell ref="E3:F3"/>
    <mergeCell ref="M2:N2"/>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verticalDpi="300" r:id="rId1"/>
  <headerFooter alignWithMargins="0">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abSelected="1" zoomScaleNormal="100" workbookViewId="0">
      <pane ySplit="4" topLeftCell="A5" activePane="bottomLeft" state="frozen"/>
      <selection activeCell="B2" sqref="B2"/>
      <selection pane="bottomLeft" activeCell="L26" sqref="L26"/>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379" t="str">
        <f>Translations!$B$577</f>
        <v>B.
Installation Description (Įrenginio aprašas)</v>
      </c>
      <c r="C2" s="1380"/>
      <c r="D2" s="1381"/>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2"/>
      <c r="P2" s="46"/>
      <c r="Q2" s="46"/>
      <c r="R2" s="46"/>
      <c r="S2" s="46"/>
      <c r="T2" s="46"/>
      <c r="U2" s="46"/>
      <c r="V2" s="46"/>
      <c r="W2" s="46"/>
      <c r="X2" s="46"/>
      <c r="Y2" s="46"/>
      <c r="Z2" s="46"/>
      <c r="AA2" s="46"/>
      <c r="AB2" s="46"/>
    </row>
    <row r="3" spans="1:28" s="1" customFormat="1" x14ac:dyDescent="0.2">
      <c r="A3" s="48"/>
      <c r="B3" s="1382"/>
      <c r="C3" s="1383"/>
      <c r="D3" s="1384"/>
      <c r="E3" s="1362" t="str">
        <f>Translations!$B$27</f>
        <v>Lapo viršus</v>
      </c>
      <c r="F3" s="1362"/>
      <c r="G3" s="1362" t="str">
        <f>Translations!$B$578</f>
        <v>Veiklos sritys</v>
      </c>
      <c r="H3" s="1362"/>
      <c r="I3" s="1362" t="str">
        <f>Translations!$B$579</f>
        <v>Stebėsenos metodas</v>
      </c>
      <c r="J3" s="1362"/>
      <c r="K3" s="1362" t="str">
        <f>Translations!$B$580</f>
        <v>Sukėlikliai</v>
      </c>
      <c r="L3" s="1362"/>
      <c r="M3" s="1362"/>
      <c r="N3" s="1362"/>
      <c r="O3" s="732"/>
      <c r="P3" s="46"/>
      <c r="Q3" s="46"/>
      <c r="R3" s="46"/>
      <c r="S3" s="46"/>
      <c r="T3" s="46"/>
      <c r="U3" s="46"/>
      <c r="V3" s="46"/>
      <c r="W3" s="46"/>
      <c r="X3" s="46"/>
      <c r="Y3" s="46"/>
      <c r="Z3" s="46"/>
      <c r="AA3" s="46"/>
      <c r="AB3" s="46"/>
    </row>
    <row r="4" spans="1:28" s="1" customFormat="1" ht="13.5" customHeight="1" thickBot="1" x14ac:dyDescent="0.25">
      <c r="A4" s="48"/>
      <c r="B4" s="1519"/>
      <c r="C4" s="1520"/>
      <c r="D4" s="1521"/>
      <c r="E4" s="1362" t="str">
        <f>Translations!$B$28</f>
        <v>Lapo galas</v>
      </c>
      <c r="F4" s="1362"/>
      <c r="G4" s="1362" t="str">
        <f>Translations!$B$97</f>
        <v>Matavimo taškai</v>
      </c>
      <c r="H4" s="1362"/>
      <c r="I4" s="1362"/>
      <c r="J4" s="1362"/>
      <c r="K4" s="1362"/>
      <c r="L4" s="1362"/>
      <c r="M4" s="1362"/>
      <c r="N4" s="1362"/>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414" t="str">
        <f>Translations!$B$496</f>
        <v>B. Įrenginio aprašas</v>
      </c>
      <c r="D6" s="1414"/>
      <c r="E6" s="1414"/>
      <c r="F6" s="1414"/>
      <c r="G6" s="1414"/>
      <c r="H6" s="1414"/>
      <c r="I6" s="1414"/>
      <c r="J6" s="1414"/>
      <c r="K6" s="1414"/>
      <c r="L6" s="1414"/>
      <c r="M6" s="1414"/>
      <c r="N6" s="1414"/>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18" t="str">
        <f>Translations!$B$581</f>
        <v>Veiklos sritys pagal ES ATLPS direktyvos I priedą</v>
      </c>
      <c r="E8" s="1518"/>
      <c r="F8" s="1518"/>
      <c r="G8" s="1518"/>
      <c r="H8" s="1518"/>
      <c r="I8" s="1518"/>
      <c r="J8" s="1518"/>
      <c r="K8" s="1518"/>
      <c r="L8" s="1518"/>
      <c r="M8" s="1518"/>
      <c r="N8" s="1518"/>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496" t="str">
        <f>Translations!$B$100</f>
        <v>Taip pat nurodykite kiekvienos jūsų įrenginyje vykdomos į I priedą įtrauktos veiklos pajėgumą.</v>
      </c>
      <c r="F11" s="1496"/>
      <c r="G11" s="1496"/>
      <c r="H11" s="1496"/>
      <c r="I11" s="1496"/>
      <c r="J11" s="1496"/>
      <c r="K11" s="1496"/>
      <c r="L11" s="1496"/>
      <c r="M11" s="1496"/>
      <c r="N11" s="1496"/>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496" t="str">
        <f>Translations!$B$101</f>
        <v>Atkreipkite dėmesį, kad šiame kontekste „pajėgumas“ reiškia:</v>
      </c>
      <c r="F12" s="1496"/>
      <c r="G12" s="1496"/>
      <c r="H12" s="1496"/>
      <c r="I12" s="1496"/>
      <c r="J12" s="1496"/>
      <c r="K12" s="1496"/>
      <c r="L12" s="1496"/>
      <c r="M12" s="1496"/>
      <c r="N12" s="1496"/>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522" t="str">
        <f>Translations!$B$105</f>
        <v xml:space="preserve">http://ec.europa.eu/clima/policies/ets/docs/guidance_interpretation_en.pdf </v>
      </c>
      <c r="F16" s="1522"/>
      <c r="G16" s="1522"/>
      <c r="H16" s="1522"/>
      <c r="I16" s="1522"/>
      <c r="J16" s="1522"/>
      <c r="K16" s="1522"/>
      <c r="L16" s="1522"/>
      <c r="M16" s="1522"/>
      <c r="N16" s="1522"/>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16" t="str">
        <f>Translations!$B$106</f>
        <v>Čia įrašytas sąrašas toliau lentelėse, kuriose aprašant įrenginį reikia pateikti veiklos nuorodą, bus pateiktas kaip išskleidžiamasis sąrašas.</v>
      </c>
      <c r="F17" s="1517"/>
      <c r="G17" s="1517"/>
      <c r="H17" s="1517"/>
      <c r="I17" s="1517"/>
      <c r="J17" s="1517"/>
      <c r="K17" s="1517"/>
      <c r="L17" s="1517"/>
      <c r="M17" s="1517"/>
      <c r="N17" s="1517"/>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494" t="str">
        <f>Translations!$B$582</f>
        <v>Atkreipkite dėmesį, kad, atsižvelgiant į čia padarytus įrašus, tam tikrais atvejais gali būti pateikiami iš 7 dalies b punkto iškleidžiamojo sąrašo paimti veiklai būdingi sukėliklių tipai.</v>
      </c>
      <c r="F18" s="1495"/>
      <c r="G18" s="1495"/>
      <c r="H18" s="1495"/>
      <c r="I18" s="1495"/>
      <c r="J18" s="1495"/>
      <c r="K18" s="1495"/>
      <c r="L18" s="1495"/>
      <c r="M18" s="1495"/>
      <c r="N18" s="1495"/>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494" t="str">
        <f>Translations!$B$583</f>
        <v>Atminkite, kad, teikiant ataskaitas pagal BAF kategorijas, gali reikėti nurodyti su energija susijusį (1 kategorija) išmetamųjų ŠESD kiekį ir su procesu susijusį (pvz., karbonatų skilimas, 2 kategorija) išmetamųjų ŠESD kiekį.</v>
      </c>
      <c r="F20" s="1495"/>
      <c r="G20" s="1495"/>
      <c r="H20" s="1495"/>
      <c r="I20" s="1495"/>
      <c r="J20" s="1495"/>
      <c r="K20" s="1495"/>
      <c r="L20" s="1495"/>
      <c r="M20" s="1495"/>
      <c r="N20" s="1495"/>
      <c r="O20" s="749"/>
      <c r="P20" s="46"/>
      <c r="Q20" s="46"/>
      <c r="R20" s="46"/>
      <c r="S20" s="46"/>
      <c r="T20" s="46"/>
      <c r="U20" s="46"/>
      <c r="V20" s="46"/>
      <c r="W20" s="46"/>
      <c r="X20" s="46"/>
      <c r="Y20" s="46"/>
      <c r="Z20" s="46"/>
      <c r="AA20" s="46"/>
      <c r="AB20" s="46"/>
    </row>
    <row r="21" spans="1:28" ht="25.5" customHeight="1" x14ac:dyDescent="0.2">
      <c r="A21" s="765"/>
      <c r="B21" s="793"/>
      <c r="C21" s="727"/>
      <c r="D21" s="202"/>
      <c r="E21" s="1531" t="str">
        <f>Translations!$B$537</f>
        <v>Pateikti su konkrečia valstybe nare susijusias rekomendacijas.</v>
      </c>
      <c r="F21" s="1531"/>
      <c r="G21" s="1531"/>
      <c r="H21" s="1531"/>
      <c r="I21" s="1531"/>
      <c r="J21" s="1531"/>
      <c r="K21" s="1531"/>
      <c r="L21" s="1531"/>
      <c r="M21" s="1531"/>
      <c r="N21" s="1531"/>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523" t="str">
        <f>Translations!$B$107</f>
        <v>I priedo veikla</v>
      </c>
      <c r="F23" s="1524"/>
      <c r="G23" s="1525"/>
      <c r="H23" s="1530" t="str">
        <f>Translations!$B$585</f>
        <v>BAF 1 kategorija (energija)</v>
      </c>
      <c r="I23" s="1530"/>
      <c r="J23" s="1530" t="str">
        <f>Translations!$B$586</f>
        <v>BAF 2 kategorija (proceso metu išsiskiriančios ŠESD)</v>
      </c>
      <c r="K23" s="1530"/>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510" t="str">
        <f>Translations!$B$111</f>
        <v>Cemento klinkerio gamyba</v>
      </c>
      <c r="F24" s="1511"/>
      <c r="G24" s="1512"/>
      <c r="H24" s="1526" t="str">
        <f>Translations!$B$587</f>
        <v>1A2f – Energija – Kitos pramonės šakos</v>
      </c>
      <c r="I24" s="1526"/>
      <c r="J24" s="1526" t="str">
        <f>Translations!$B$588</f>
        <v>2A1 – Procesas – Cemento gamyba</v>
      </c>
      <c r="K24" s="1526"/>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510" t="str">
        <f>Translations!$B$113</f>
        <v>Kuro deginimas</v>
      </c>
      <c r="F25" s="1511"/>
      <c r="G25" s="1512"/>
      <c r="H25" s="1526" t="str">
        <f>Translations!$B$589</f>
        <v>1A1a – Energija – Valstybinė elektros energijos ir šilumos gamyba</v>
      </c>
      <c r="I25" s="1526"/>
      <c r="J25" s="1526"/>
      <c r="K25" s="1526"/>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527" t="s">
        <v>1371</v>
      </c>
      <c r="F26" s="1528"/>
      <c r="G26" s="1529"/>
      <c r="H26" s="1497" t="s">
        <v>1756</v>
      </c>
      <c r="I26" s="1497"/>
      <c r="J26" s="1497"/>
      <c r="K26" s="1497"/>
      <c r="L26" s="1060">
        <v>35</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527"/>
      <c r="F27" s="1528"/>
      <c r="G27" s="1529"/>
      <c r="H27" s="1497"/>
      <c r="I27" s="1497"/>
      <c r="J27" s="1497"/>
      <c r="K27" s="1497"/>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527"/>
      <c r="F28" s="1528"/>
      <c r="G28" s="1529"/>
      <c r="H28" s="1497"/>
      <c r="I28" s="1497"/>
      <c r="J28" s="1497"/>
      <c r="K28" s="1497"/>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527"/>
      <c r="F29" s="1528"/>
      <c r="G29" s="1529"/>
      <c r="H29" s="1497"/>
      <c r="I29" s="1497"/>
      <c r="J29" s="1497"/>
      <c r="K29" s="1497"/>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527"/>
      <c r="F30" s="1528"/>
      <c r="G30" s="1529"/>
      <c r="H30" s="1497"/>
      <c r="I30" s="1497"/>
      <c r="J30" s="1497"/>
      <c r="K30" s="1497"/>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18" t="str">
        <f>Translations!$B$7</f>
        <v>Apie įrenginio išmetamąsias ŠESD</v>
      </c>
      <c r="E32" s="1518"/>
      <c r="F32" s="1518"/>
      <c r="G32" s="1518"/>
      <c r="H32" s="1518"/>
      <c r="I32" s="1518"/>
      <c r="J32" s="1518"/>
      <c r="K32" s="1518"/>
      <c r="L32" s="1518"/>
      <c r="M32" s="1518"/>
      <c r="N32" s="1518"/>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03" t="str">
        <f>Translations!$B$590</f>
        <v>Stebėsenos metodai:</v>
      </c>
      <c r="F34" s="1503"/>
      <c r="G34" s="1503"/>
      <c r="H34" s="1503"/>
      <c r="I34" s="1503"/>
      <c r="J34" s="1503"/>
      <c r="K34" s="1503"/>
      <c r="L34" s="1503"/>
      <c r="M34" s="1503"/>
      <c r="N34" s="1503"/>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01" t="str">
        <f>Translations!$B$591</f>
        <v>Patvirtinkite, kurie iš toliau nurodytų stebėsenos metodų yra taikomi:</v>
      </c>
      <c r="F36" s="1501"/>
      <c r="G36" s="1501"/>
      <c r="H36" s="1501"/>
      <c r="I36" s="1501"/>
      <c r="J36" s="1501"/>
      <c r="K36" s="1501"/>
      <c r="L36" s="1501"/>
      <c r="M36" s="1501"/>
      <c r="N36" s="1501"/>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01" t="str">
        <f>Translations!$B$115</f>
        <v>Remiantis 21 str., išmetamųjų ŠESD kiekis gali būti nustatomas skaičiavimu grindžiama metodika (skaičiavimas) arba matavimu grindžiama metodika (matavimas), išskyrus atvejus, kai SAR nustatyta, kurią metodiką privaloma taikyti.</v>
      </c>
      <c r="F37" s="1501"/>
      <c r="G37" s="1501"/>
      <c r="H37" s="1501"/>
      <c r="I37" s="1501"/>
      <c r="J37" s="1501"/>
      <c r="K37" s="1501"/>
      <c r="L37" s="1501"/>
      <c r="M37" s="1501"/>
      <c r="N37" s="1501"/>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49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4"/>
      <c r="G38" s="1494"/>
      <c r="H38" s="1494"/>
      <c r="I38" s="1494"/>
      <c r="J38" s="1494"/>
      <c r="K38" s="1494"/>
      <c r="L38" s="1494"/>
      <c r="M38" s="1494"/>
      <c r="N38" s="1494"/>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494" t="str">
        <f>Translations!$B$593</f>
        <v>Jeigu dėl kurio nors kitų dalių punkto negalėsite užpildyti dalies, kurią, Jūsų įsitikinimu, privaloma užpildyti atsižvelgiant į Jūsų veiklą, dar kartą patikrinkite, ar išsamiai užpildyta 7 dalis.</v>
      </c>
      <c r="F39" s="1494"/>
      <c r="G39" s="1494"/>
      <c r="H39" s="1494"/>
      <c r="I39" s="1494"/>
      <c r="J39" s="1494"/>
      <c r="K39" s="1494"/>
      <c r="L39" s="1494"/>
      <c r="M39" s="1494"/>
      <c r="N39" s="1494"/>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494" t="str">
        <f>Translations!$B$594</f>
        <v>Atminkite, kad čia daromi įrašai turi derėti su atitinkamomis Jūsų naujausio patvirtinto stebėsenos plano dalimis.</v>
      </c>
      <c r="F40" s="1494"/>
      <c r="G40" s="1494"/>
      <c r="H40" s="1494"/>
      <c r="I40" s="1494"/>
      <c r="J40" s="1494"/>
      <c r="K40" s="1494"/>
      <c r="L40" s="1494"/>
      <c r="M40" s="1494"/>
      <c r="N40" s="1494"/>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02" t="str">
        <f>Translations!$B$116</f>
        <v>CO2 skaičiavimo metodas:</v>
      </c>
      <c r="F42" s="1502"/>
      <c r="G42" s="1502"/>
      <c r="H42" s="1502"/>
      <c r="I42" s="198" t="b">
        <v>1</v>
      </c>
      <c r="J42" s="1499" t="str">
        <f>IF(CNTR_InstHasCalculation=TRUE,EUConst_RelSectionCalc,"")</f>
        <v>Aktualūs skirsniai: 7 skirsnio b punktas, 8 skirsnis.</v>
      </c>
      <c r="K42" s="1500"/>
      <c r="L42" s="1500"/>
      <c r="M42" s="1500"/>
      <c r="N42" s="1500"/>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02" t="str">
        <f>Translations!$B$117</f>
        <v>CO2 matavimo metodas:</v>
      </c>
      <c r="F43" s="1502"/>
      <c r="G43" s="1502"/>
      <c r="H43" s="1502"/>
      <c r="I43" s="198" t="b">
        <v>0</v>
      </c>
      <c r="J43" s="1499" t="str">
        <f>IF(CNTR_InstHasMeasurement=TRUE,EUConst_RelSectionMeasure,"")</f>
        <v/>
      </c>
      <c r="K43" s="1500"/>
      <c r="L43" s="1500"/>
      <c r="M43" s="1500"/>
      <c r="N43" s="1500"/>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02" t="str">
        <f>Translations!$B$118</f>
        <v>Alternatyvus metodas (22 str.):</v>
      </c>
      <c r="F44" s="1502"/>
      <c r="G44" s="1502"/>
      <c r="H44" s="1502"/>
      <c r="I44" s="198" t="b">
        <v>0</v>
      </c>
      <c r="J44" s="1499" t="str">
        <f>IF(CNTR_InstHasFallBack=TRUE,EUConst_RelSectionFallback,"")</f>
        <v/>
      </c>
      <c r="K44" s="1500"/>
      <c r="L44" s="1500"/>
      <c r="M44" s="1500"/>
      <c r="N44" s="1500"/>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02" t="str">
        <f>Translations!$B$119</f>
        <v>Išmetamųjų N2O stebėsena</v>
      </c>
      <c r="F45" s="1502"/>
      <c r="G45" s="1502"/>
      <c r="H45" s="1502"/>
      <c r="I45" s="198" t="b">
        <v>0</v>
      </c>
      <c r="J45" s="1499" t="str">
        <f>IF(CNTR_InstHasN2O=TRUE,EUConst_RelSectionN2O,"")</f>
        <v/>
      </c>
      <c r="K45" s="1500"/>
      <c r="L45" s="1500"/>
      <c r="M45" s="1500"/>
      <c r="N45" s="1500"/>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02" t="str">
        <f>Translations!$B$120</f>
        <v>Išmetamųjų PFC stebėsena</v>
      </c>
      <c r="F46" s="1502"/>
      <c r="G46" s="1502"/>
      <c r="H46" s="1502"/>
      <c r="I46" s="198" t="b">
        <v>0</v>
      </c>
      <c r="J46" s="1499" t="str">
        <f>IF(CNTR_InstHasPFC=TRUE,EUConst_RelSectionPFC,"")</f>
        <v/>
      </c>
      <c r="K46" s="1500"/>
      <c r="L46" s="1500"/>
      <c r="M46" s="1500"/>
      <c r="N46" s="1500"/>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02" t="str">
        <f>Translations!$B$121</f>
        <v>Perduoto / būdingojo CO2 ir CCS stebėsena</v>
      </c>
      <c r="F47" s="1502"/>
      <c r="G47" s="1502"/>
      <c r="H47" s="1502"/>
      <c r="I47" s="198" t="b">
        <v>0</v>
      </c>
      <c r="J47" s="1499" t="str">
        <f>IF(CNTR_InstHasTransferredCO2=TRUE,EUConst_RelSectionCCS,"")</f>
        <v/>
      </c>
      <c r="K47" s="1500"/>
      <c r="L47" s="1500"/>
      <c r="M47" s="1500"/>
      <c r="N47" s="1500"/>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03" t="str">
        <f>Translations!$B$595</f>
        <v>Aktualūs sukėlikliai:</v>
      </c>
      <c r="F49" s="1503"/>
      <c r="G49" s="1503"/>
      <c r="H49" s="1503"/>
      <c r="I49" s="1503"/>
      <c r="J49" s="1503"/>
      <c r="K49" s="1504"/>
      <c r="L49" s="1505" t="str">
        <f>IF(OR(CNTR_InstHasCalculation=TRUE,CNTR_InstHasPFC=TRUE),EUconst_Relevant,IF(COUNTA(CNTR_ListRelevantSections)&gt;0,EUconst_NotRelevant,EUconst_Relevant))</f>
        <v>svarbu</v>
      </c>
      <c r="M49" s="1506"/>
      <c r="N49" s="1507"/>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498" t="str">
        <f>IF(L49=EUconst_NotRelevant,HYPERLINK(R50,EUconst_MsgGoOn),HYPERLINK("",EUconst_MsgEnterThisSection))</f>
        <v>Įvesti duomenis į šį skirsnį</v>
      </c>
      <c r="L50" s="1498"/>
      <c r="M50" s="1498"/>
      <c r="N50" s="1498"/>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496" t="str">
        <f>Translations!$B$597</f>
        <v>Kiekvienas sukėliklis turėtų būti identifikuojamas atliekant šiuos veiksmus:</v>
      </c>
      <c r="F53" s="1496"/>
      <c r="G53" s="1496"/>
      <c r="H53" s="1496"/>
      <c r="I53" s="1496"/>
      <c r="J53" s="1496"/>
      <c r="K53" s="1496"/>
      <c r="L53" s="1496"/>
      <c r="M53" s="1496"/>
      <c r="N53" s="1496"/>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496" t="str">
        <f>Translations!$B$598</f>
        <v>Iš išskleidžiamojo sąrašo pasirinkite sukėliklio tipą.</v>
      </c>
      <c r="G54" s="1496"/>
      <c r="H54" s="1496"/>
      <c r="I54" s="1496"/>
      <c r="J54" s="1496"/>
      <c r="K54" s="1496"/>
      <c r="L54" s="1496"/>
      <c r="M54" s="1496"/>
      <c r="N54" s="1496"/>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49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4"/>
      <c r="H57" s="1494"/>
      <c r="I57" s="1494"/>
      <c r="J57" s="1494"/>
      <c r="K57" s="1494"/>
      <c r="L57" s="1494"/>
      <c r="M57" s="1494"/>
      <c r="N57" s="1494"/>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494" t="str">
        <f>Translations!$B$601</f>
        <v>Šie veiklai būdingi sukėliklių tipai gali būti susiję su proceso metu išsiskiriančiomis ŠESD arba – tam tikrais atvejais – su taikytinais masės balanso metodais.</v>
      </c>
      <c r="G58" s="1494"/>
      <c r="H58" s="1494"/>
      <c r="I58" s="1494"/>
      <c r="J58" s="1494"/>
      <c r="K58" s="1494"/>
      <c r="L58" s="1494"/>
      <c r="M58" s="1494"/>
      <c r="N58" s="1494"/>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496" t="str">
        <f>Translations!$B$602</f>
        <v>Iš išskleidžiamojo sąrašo pasirinkite sukėliklio kategoriją.</v>
      </c>
      <c r="G59" s="1496"/>
      <c r="H59" s="1496"/>
      <c r="I59" s="1496"/>
      <c r="J59" s="1496"/>
      <c r="K59" s="1496"/>
      <c r="L59" s="1496"/>
      <c r="M59" s="1496"/>
      <c r="N59" s="1496"/>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49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4"/>
      <c r="H61" s="1494"/>
      <c r="I61" s="1494"/>
      <c r="J61" s="1494"/>
      <c r="K61" s="1494"/>
      <c r="L61" s="1494"/>
      <c r="M61" s="1494"/>
      <c r="N61" s="1494"/>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496" t="str">
        <f>Translations!$B$605</f>
        <v>Jeigu taikytina, įveskite sukėliklio pavadinimą.</v>
      </c>
      <c r="G62" s="1496"/>
      <c r="H62" s="1496"/>
      <c r="I62" s="1496"/>
      <c r="J62" s="1496"/>
      <c r="K62" s="1496"/>
      <c r="L62" s="1496"/>
      <c r="M62" s="1496"/>
      <c r="N62" s="1496"/>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494" t="str">
        <f>Translations!$B$607</f>
        <v>Svarbu! Nuoseklumo sumetimais sukėliklius įveskite tokia pat eilės tvarka, kaip pateikta Jūsų naujausiame patvirtintame stebėsenos plane (tokia pat eilės tvarka ir naudodami tokius pat identifikatorius).</v>
      </c>
      <c r="F64" s="1494"/>
      <c r="G64" s="1494"/>
      <c r="H64" s="1494"/>
      <c r="I64" s="1494"/>
      <c r="J64" s="1494"/>
      <c r="K64" s="1494"/>
      <c r="L64" s="1494"/>
      <c r="M64" s="1494"/>
      <c r="N64" s="1494"/>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487" t="str">
        <f>Translations!$B$130</f>
        <v>Sukėliklio tipas</v>
      </c>
      <c r="F66" s="1488"/>
      <c r="G66" s="1488"/>
      <c r="H66" s="1489"/>
      <c r="I66" s="1487" t="str">
        <f>Translations!$B$609</f>
        <v>Sukėliklio kategorija</v>
      </c>
      <c r="J66" s="1488"/>
      <c r="K66" s="1489"/>
      <c r="L66" s="1487" t="str">
        <f>Translations!$B$129</f>
        <v>Sukėliklio pavadinimas</v>
      </c>
      <c r="M66" s="1489"/>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481" t="str">
        <f>Translations!$B$132</f>
        <v>Cemento klinkeris: Grindžiamas krosnies žaliava (A metodas)</v>
      </c>
      <c r="F67" s="1482"/>
      <c r="G67" s="1482"/>
      <c r="H67" s="1483"/>
      <c r="I67" s="1484" t="str">
        <f>Translations!$B$131</f>
        <v>Žaliavinis mišinys</v>
      </c>
      <c r="J67" s="1485"/>
      <c r="K67" s="1486"/>
      <c r="L67" s="1490"/>
      <c r="M67" s="1491"/>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481" t="str">
        <f>Translations!$B$134</f>
        <v>Degimas: Kitas dujinis ir skystasis kuras</v>
      </c>
      <c r="F68" s="1482"/>
      <c r="G68" s="1482"/>
      <c r="H68" s="1483"/>
      <c r="I68" s="1484" t="str">
        <f>Translations!$B$133</f>
        <v>Mazutas</v>
      </c>
      <c r="J68" s="1485"/>
      <c r="K68" s="1486"/>
      <c r="L68" s="1490"/>
      <c r="M68" s="1491"/>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481" t="str">
        <f>Translations!$B$134</f>
        <v>Degimas: Kitas dujinis ir skystasis kuras</v>
      </c>
      <c r="F69" s="1482"/>
      <c r="G69" s="1482"/>
      <c r="H69" s="1483"/>
      <c r="I69" s="1484" t="str">
        <f>Translations!$B$611</f>
        <v>Kitos dujos</v>
      </c>
      <c r="J69" s="1485"/>
      <c r="K69" s="1486"/>
      <c r="L69" s="1492" t="str">
        <f>Translations!$B$612</f>
        <v>Proceso metu išsiskiriančios dujos</v>
      </c>
      <c r="M69" s="1493"/>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481" t="str">
        <f>Translations!$B$613</f>
        <v>Geležis ir plienas: masės balanso metodas</v>
      </c>
      <c r="F70" s="1482"/>
      <c r="G70" s="1482"/>
      <c r="H70" s="1483"/>
      <c r="I70" s="1484" t="str">
        <f>Translations!$B$614</f>
        <v>Metalo laužas</v>
      </c>
      <c r="J70" s="1485"/>
      <c r="K70" s="1486"/>
      <c r="L70" s="1490"/>
      <c r="M70" s="1491"/>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475" t="s">
        <v>1392</v>
      </c>
      <c r="F71" s="1476"/>
      <c r="G71" s="1476"/>
      <c r="H71" s="1477"/>
      <c r="I71" s="1478" t="s">
        <v>1074</v>
      </c>
      <c r="J71" s="1479"/>
      <c r="K71" s="1480"/>
      <c r="L71" s="1475" t="s">
        <v>1816</v>
      </c>
      <c r="M71" s="1477"/>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 Gamtinės dujos</v>
      </c>
      <c r="Y71" s="354" t="str">
        <f t="shared" ref="Y71:Y102" si="8">IF(ISBLANK(I71),EUconst_NA,D71&amp;". "&amp;I71 &amp;IF(ISBLANK(L71),"","; " &amp; L71))</f>
        <v>F1. Dujinis – Gamtinės dujos;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475" t="s">
        <v>1392</v>
      </c>
      <c r="F72" s="1476"/>
      <c r="G72" s="1476"/>
      <c r="H72" s="1477"/>
      <c r="I72" s="1478" t="s">
        <v>1088</v>
      </c>
      <c r="J72" s="1479"/>
      <c r="K72" s="1480"/>
      <c r="L72" s="1475" t="s">
        <v>1391</v>
      </c>
      <c r="M72" s="1477"/>
      <c r="N72" s="1159" t="str">
        <f t="shared" si="1"/>
        <v/>
      </c>
      <c r="O72" s="1160"/>
      <c r="P72" s="217"/>
      <c r="Q72" s="46"/>
      <c r="R72" s="219" t="b">
        <f t="shared" si="2"/>
        <v>0</v>
      </c>
      <c r="S72" s="219" t="str">
        <f t="shared" si="3"/>
        <v>SourceStreamName_Skystasis – Sunkusis mazutas</v>
      </c>
      <c r="T72" s="219" t="str">
        <f t="shared" si="4"/>
        <v>SourceStreamClass_Degimas: Kitas dujinis ir skystasis kuras</v>
      </c>
      <c r="U72" s="46"/>
      <c r="V72" s="220" t="b">
        <f t="shared" si="5"/>
        <v>0</v>
      </c>
      <c r="W72" s="219" t="str">
        <f t="shared" ca="1" si="6"/>
        <v>MSParameters!$G$19:$AU$19</v>
      </c>
      <c r="X72" s="638" t="str">
        <f t="shared" si="7"/>
        <v>Degimas: Kitas dujinis ir skystasis kuras; Skystasis – Sunkusis mazutas; Mazutas</v>
      </c>
      <c r="Y72" s="355" t="str">
        <f t="shared" si="8"/>
        <v>F2. Skystasis – Sunkusis mazutas; Mazutas</v>
      </c>
      <c r="Z72" s="223" t="str">
        <f>IF(E72="","",IF(MATCH(E72,EUConst_TierActivityListNames,0)&gt;40,MAX(Z$68:Z71)+1,""))</f>
        <v/>
      </c>
      <c r="AA72" s="46"/>
      <c r="AB72" s="219" t="b">
        <f>AB71</f>
        <v>0</v>
      </c>
    </row>
    <row r="73" spans="1:28" s="1" customFormat="1" x14ac:dyDescent="0.2">
      <c r="A73" s="46"/>
      <c r="B73" s="791"/>
      <c r="C73" s="727"/>
      <c r="D73" s="64" t="s">
        <v>104</v>
      </c>
      <c r="E73" s="1475" t="s">
        <v>1815</v>
      </c>
      <c r="F73" s="1476"/>
      <c r="G73" s="1476"/>
      <c r="H73" s="1477"/>
      <c r="I73" s="1478" t="s">
        <v>1127</v>
      </c>
      <c r="J73" s="1479"/>
      <c r="K73" s="1480"/>
      <c r="L73" s="1475" t="s">
        <v>1818</v>
      </c>
      <c r="M73" s="1477"/>
      <c r="N73" s="1159" t="str">
        <f t="shared" si="1"/>
        <v/>
      </c>
      <c r="O73" s="1160"/>
      <c r="P73" s="46"/>
      <c r="Q73" s="46"/>
      <c r="R73" s="219" t="b">
        <f t="shared" si="2"/>
        <v>0</v>
      </c>
      <c r="S73" s="219" t="str">
        <f t="shared" si="3"/>
        <v>SourceStreamName_Kietasis – Mediena (ne atliekos)</v>
      </c>
      <c r="T73" s="219" t="str">
        <f t="shared" si="4"/>
        <v>SourceStreamClass_Degimas: Kietasis kuras</v>
      </c>
      <c r="U73" s="46"/>
      <c r="V73" s="220" t="b">
        <f t="shared" si="5"/>
        <v>0</v>
      </c>
      <c r="W73" s="219" t="str">
        <f t="shared" ca="1" si="6"/>
        <v>MSParameters!$G$20:$AG$20</v>
      </c>
      <c r="X73" s="638" t="str">
        <f t="shared" si="7"/>
        <v>Degimas: Kietasis kuras; Kietasis – Mediena (ne atliekos); Kietas biokuras</v>
      </c>
      <c r="Y73" s="355" t="str">
        <f t="shared" si="8"/>
        <v>F3. Kietasis – Mediena (ne atliekos); Kietas biokuras</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475"/>
      <c r="F74" s="1476"/>
      <c r="G74" s="1476"/>
      <c r="H74" s="1477"/>
      <c r="I74" s="1478"/>
      <c r="J74" s="1479"/>
      <c r="K74" s="1480"/>
      <c r="L74" s="1475"/>
      <c r="M74" s="1477"/>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475"/>
      <c r="F75" s="1476"/>
      <c r="G75" s="1476"/>
      <c r="H75" s="1477"/>
      <c r="I75" s="1478"/>
      <c r="J75" s="1479"/>
      <c r="K75" s="1480"/>
      <c r="L75" s="1475"/>
      <c r="M75" s="1477"/>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475"/>
      <c r="F76" s="1476"/>
      <c r="G76" s="1476"/>
      <c r="H76" s="1477"/>
      <c r="I76" s="1478"/>
      <c r="J76" s="1479"/>
      <c r="K76" s="1480"/>
      <c r="L76" s="1475"/>
      <c r="M76" s="1477"/>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475"/>
      <c r="F77" s="1476"/>
      <c r="G77" s="1476"/>
      <c r="H77" s="1477"/>
      <c r="I77" s="1478"/>
      <c r="J77" s="1479"/>
      <c r="K77" s="1480"/>
      <c r="L77" s="1475"/>
      <c r="M77" s="1477"/>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475"/>
      <c r="F78" s="1476"/>
      <c r="G78" s="1476"/>
      <c r="H78" s="1477"/>
      <c r="I78" s="1478"/>
      <c r="J78" s="1479"/>
      <c r="K78" s="1480"/>
      <c r="L78" s="1475"/>
      <c r="M78" s="1477"/>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475"/>
      <c r="F79" s="1476"/>
      <c r="G79" s="1476"/>
      <c r="H79" s="1477"/>
      <c r="I79" s="1478"/>
      <c r="J79" s="1479"/>
      <c r="K79" s="1480"/>
      <c r="L79" s="1475"/>
      <c r="M79" s="1477"/>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475"/>
      <c r="F80" s="1476"/>
      <c r="G80" s="1476"/>
      <c r="H80" s="1477"/>
      <c r="I80" s="1478"/>
      <c r="J80" s="1479"/>
      <c r="K80" s="1480"/>
      <c r="L80" s="1475"/>
      <c r="M80" s="1477"/>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475"/>
      <c r="F81" s="1476"/>
      <c r="G81" s="1476"/>
      <c r="H81" s="1477"/>
      <c r="I81" s="1478"/>
      <c r="J81" s="1479"/>
      <c r="K81" s="1480"/>
      <c r="L81" s="1475"/>
      <c r="M81" s="1477"/>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475"/>
      <c r="F82" s="1476"/>
      <c r="G82" s="1476"/>
      <c r="H82" s="1477"/>
      <c r="I82" s="1478"/>
      <c r="J82" s="1479"/>
      <c r="K82" s="1480"/>
      <c r="L82" s="1475"/>
      <c r="M82" s="1477"/>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475"/>
      <c r="F83" s="1476"/>
      <c r="G83" s="1476"/>
      <c r="H83" s="1477"/>
      <c r="I83" s="1478"/>
      <c r="J83" s="1479"/>
      <c r="K83" s="1480"/>
      <c r="L83" s="1475"/>
      <c r="M83" s="1477"/>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475"/>
      <c r="F84" s="1476"/>
      <c r="G84" s="1476"/>
      <c r="H84" s="1477"/>
      <c r="I84" s="1478"/>
      <c r="J84" s="1479"/>
      <c r="K84" s="1480"/>
      <c r="L84" s="1475"/>
      <c r="M84" s="1477"/>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475"/>
      <c r="F85" s="1476"/>
      <c r="G85" s="1476"/>
      <c r="H85" s="1477"/>
      <c r="I85" s="1478"/>
      <c r="J85" s="1479"/>
      <c r="K85" s="1480"/>
      <c r="L85" s="1475"/>
      <c r="M85" s="1477"/>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475"/>
      <c r="F86" s="1476"/>
      <c r="G86" s="1476"/>
      <c r="H86" s="1477"/>
      <c r="I86" s="1478"/>
      <c r="J86" s="1479"/>
      <c r="K86" s="1480"/>
      <c r="L86" s="1475"/>
      <c r="M86" s="1477"/>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475"/>
      <c r="F87" s="1476"/>
      <c r="G87" s="1476"/>
      <c r="H87" s="1477"/>
      <c r="I87" s="1478"/>
      <c r="J87" s="1479"/>
      <c r="K87" s="1480"/>
      <c r="L87" s="1475"/>
      <c r="M87" s="1477"/>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475"/>
      <c r="F88" s="1476"/>
      <c r="G88" s="1476"/>
      <c r="H88" s="1477"/>
      <c r="I88" s="1478"/>
      <c r="J88" s="1479"/>
      <c r="K88" s="1480"/>
      <c r="L88" s="1475"/>
      <c r="M88" s="1477"/>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475"/>
      <c r="F89" s="1476"/>
      <c r="G89" s="1476"/>
      <c r="H89" s="1477"/>
      <c r="I89" s="1478"/>
      <c r="J89" s="1479"/>
      <c r="K89" s="1480"/>
      <c r="L89" s="1475"/>
      <c r="M89" s="1477"/>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475"/>
      <c r="F90" s="1476"/>
      <c r="G90" s="1476"/>
      <c r="H90" s="1477"/>
      <c r="I90" s="1478"/>
      <c r="J90" s="1479"/>
      <c r="K90" s="1480"/>
      <c r="L90" s="1475"/>
      <c r="M90" s="1477"/>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475"/>
      <c r="F91" s="1476"/>
      <c r="G91" s="1476"/>
      <c r="H91" s="1477"/>
      <c r="I91" s="1478"/>
      <c r="J91" s="1479"/>
      <c r="K91" s="1480"/>
      <c r="L91" s="1475"/>
      <c r="M91" s="1477"/>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475"/>
      <c r="F92" s="1476"/>
      <c r="G92" s="1476"/>
      <c r="H92" s="1477"/>
      <c r="I92" s="1478"/>
      <c r="J92" s="1479"/>
      <c r="K92" s="1480"/>
      <c r="L92" s="1475"/>
      <c r="M92" s="1477"/>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475"/>
      <c r="F93" s="1476"/>
      <c r="G93" s="1476"/>
      <c r="H93" s="1477"/>
      <c r="I93" s="1478"/>
      <c r="J93" s="1479"/>
      <c r="K93" s="1480"/>
      <c r="L93" s="1475"/>
      <c r="M93" s="1477"/>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475"/>
      <c r="F94" s="1476"/>
      <c r="G94" s="1476"/>
      <c r="H94" s="1477"/>
      <c r="I94" s="1478"/>
      <c r="J94" s="1479"/>
      <c r="K94" s="1480"/>
      <c r="L94" s="1475"/>
      <c r="M94" s="1477"/>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475"/>
      <c r="F95" s="1476"/>
      <c r="G95" s="1476"/>
      <c r="H95" s="1477"/>
      <c r="I95" s="1478"/>
      <c r="J95" s="1479"/>
      <c r="K95" s="1480"/>
      <c r="L95" s="1475"/>
      <c r="M95" s="1477"/>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475"/>
      <c r="F96" s="1476"/>
      <c r="G96" s="1476"/>
      <c r="H96" s="1477"/>
      <c r="I96" s="1478"/>
      <c r="J96" s="1479"/>
      <c r="K96" s="1480"/>
      <c r="L96" s="1475"/>
      <c r="M96" s="1477"/>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475"/>
      <c r="F97" s="1476"/>
      <c r="G97" s="1476"/>
      <c r="H97" s="1477"/>
      <c r="I97" s="1478"/>
      <c r="J97" s="1479"/>
      <c r="K97" s="1480"/>
      <c r="L97" s="1475"/>
      <c r="M97" s="1477"/>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475"/>
      <c r="F98" s="1476"/>
      <c r="G98" s="1476"/>
      <c r="H98" s="1477"/>
      <c r="I98" s="1478"/>
      <c r="J98" s="1479"/>
      <c r="K98" s="1480"/>
      <c r="L98" s="1475"/>
      <c r="M98" s="1477"/>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475"/>
      <c r="F99" s="1476"/>
      <c r="G99" s="1476"/>
      <c r="H99" s="1477"/>
      <c r="I99" s="1478"/>
      <c r="J99" s="1479"/>
      <c r="K99" s="1480"/>
      <c r="L99" s="1475"/>
      <c r="M99" s="1477"/>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475"/>
      <c r="F100" s="1476"/>
      <c r="G100" s="1476"/>
      <c r="H100" s="1477"/>
      <c r="I100" s="1478"/>
      <c r="J100" s="1479"/>
      <c r="K100" s="1480"/>
      <c r="L100" s="1475"/>
      <c r="M100" s="1477"/>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475"/>
      <c r="F101" s="1476"/>
      <c r="G101" s="1476"/>
      <c r="H101" s="1477"/>
      <c r="I101" s="1478"/>
      <c r="J101" s="1479"/>
      <c r="K101" s="1480"/>
      <c r="L101" s="1475"/>
      <c r="M101" s="1477"/>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475"/>
      <c r="F102" s="1476"/>
      <c r="G102" s="1476"/>
      <c r="H102" s="1477"/>
      <c r="I102" s="1478"/>
      <c r="J102" s="1479"/>
      <c r="K102" s="1480"/>
      <c r="L102" s="1475"/>
      <c r="M102" s="1477"/>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475"/>
      <c r="F103" s="1476"/>
      <c r="G103" s="1476"/>
      <c r="H103" s="1477"/>
      <c r="I103" s="1478"/>
      <c r="J103" s="1479"/>
      <c r="K103" s="1480"/>
      <c r="L103" s="1475"/>
      <c r="M103" s="1477"/>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475"/>
      <c r="F104" s="1476"/>
      <c r="G104" s="1476"/>
      <c r="H104" s="1477"/>
      <c r="I104" s="1478"/>
      <c r="J104" s="1479"/>
      <c r="K104" s="1480"/>
      <c r="L104" s="1475"/>
      <c r="M104" s="1477"/>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475"/>
      <c r="F105" s="1476"/>
      <c r="G105" s="1476"/>
      <c r="H105" s="1477"/>
      <c r="I105" s="1478"/>
      <c r="J105" s="1479"/>
      <c r="K105" s="1480"/>
      <c r="L105" s="1475"/>
      <c r="M105" s="1477"/>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475"/>
      <c r="F106" s="1476"/>
      <c r="G106" s="1476"/>
      <c r="H106" s="1477"/>
      <c r="I106" s="1478"/>
      <c r="J106" s="1479"/>
      <c r="K106" s="1480"/>
      <c r="L106" s="1475"/>
      <c r="M106" s="1477"/>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475"/>
      <c r="F107" s="1476"/>
      <c r="G107" s="1476"/>
      <c r="H107" s="1477"/>
      <c r="I107" s="1478"/>
      <c r="J107" s="1479"/>
      <c r="K107" s="1480"/>
      <c r="L107" s="1475"/>
      <c r="M107" s="1477"/>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475"/>
      <c r="F108" s="1476"/>
      <c r="G108" s="1476"/>
      <c r="H108" s="1477"/>
      <c r="I108" s="1478"/>
      <c r="J108" s="1479"/>
      <c r="K108" s="1480"/>
      <c r="L108" s="1475"/>
      <c r="M108" s="1477"/>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475"/>
      <c r="F109" s="1476"/>
      <c r="G109" s="1476"/>
      <c r="H109" s="1477"/>
      <c r="I109" s="1478"/>
      <c r="J109" s="1479"/>
      <c r="K109" s="1480"/>
      <c r="L109" s="1475"/>
      <c r="M109" s="1477"/>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475"/>
      <c r="F110" s="1476"/>
      <c r="G110" s="1476"/>
      <c r="H110" s="1477"/>
      <c r="I110" s="1478"/>
      <c r="J110" s="1479"/>
      <c r="K110" s="1480"/>
      <c r="L110" s="1475"/>
      <c r="M110" s="1477"/>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475"/>
      <c r="F111" s="1476"/>
      <c r="G111" s="1476"/>
      <c r="H111" s="1477"/>
      <c r="I111" s="1478"/>
      <c r="J111" s="1479"/>
      <c r="K111" s="1480"/>
      <c r="L111" s="1475"/>
      <c r="M111" s="1477"/>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475"/>
      <c r="F112" s="1476"/>
      <c r="G112" s="1476"/>
      <c r="H112" s="1477"/>
      <c r="I112" s="1478"/>
      <c r="J112" s="1479"/>
      <c r="K112" s="1480"/>
      <c r="L112" s="1475"/>
      <c r="M112" s="1477"/>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475"/>
      <c r="F113" s="1476"/>
      <c r="G113" s="1476"/>
      <c r="H113" s="1477"/>
      <c r="I113" s="1478"/>
      <c r="J113" s="1479"/>
      <c r="K113" s="1480"/>
      <c r="L113" s="1475"/>
      <c r="M113" s="1477"/>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475"/>
      <c r="F114" s="1476"/>
      <c r="G114" s="1476"/>
      <c r="H114" s="1477"/>
      <c r="I114" s="1478"/>
      <c r="J114" s="1479"/>
      <c r="K114" s="1480"/>
      <c r="L114" s="1475"/>
      <c r="M114" s="1477"/>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475"/>
      <c r="F115" s="1476"/>
      <c r="G115" s="1476"/>
      <c r="H115" s="1477"/>
      <c r="I115" s="1478"/>
      <c r="J115" s="1479"/>
      <c r="K115" s="1480"/>
      <c r="L115" s="1475"/>
      <c r="M115" s="1477"/>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475"/>
      <c r="F116" s="1476"/>
      <c r="G116" s="1476"/>
      <c r="H116" s="1477"/>
      <c r="I116" s="1478"/>
      <c r="J116" s="1479"/>
      <c r="K116" s="1480"/>
      <c r="L116" s="1475"/>
      <c r="M116" s="1477"/>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475"/>
      <c r="F117" s="1476"/>
      <c r="G117" s="1476"/>
      <c r="H117" s="1477"/>
      <c r="I117" s="1478"/>
      <c r="J117" s="1479"/>
      <c r="K117" s="1480"/>
      <c r="L117" s="1475"/>
      <c r="M117" s="1477"/>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475"/>
      <c r="F118" s="1476"/>
      <c r="G118" s="1476"/>
      <c r="H118" s="1477"/>
      <c r="I118" s="1478"/>
      <c r="J118" s="1479"/>
      <c r="K118" s="1480"/>
      <c r="L118" s="1475"/>
      <c r="M118" s="1477"/>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475"/>
      <c r="F119" s="1476"/>
      <c r="G119" s="1476"/>
      <c r="H119" s="1477"/>
      <c r="I119" s="1478"/>
      <c r="J119" s="1479"/>
      <c r="K119" s="1480"/>
      <c r="L119" s="1475"/>
      <c r="M119" s="1477"/>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475"/>
      <c r="F120" s="1476"/>
      <c r="G120" s="1476"/>
      <c r="H120" s="1477"/>
      <c r="I120" s="1478"/>
      <c r="J120" s="1479"/>
      <c r="K120" s="1480"/>
      <c r="L120" s="1475"/>
      <c r="M120" s="1477"/>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475"/>
      <c r="F121" s="1476"/>
      <c r="G121" s="1476"/>
      <c r="H121" s="1477"/>
      <c r="I121" s="1478"/>
      <c r="J121" s="1479"/>
      <c r="K121" s="1480"/>
      <c r="L121" s="1475"/>
      <c r="M121" s="1477"/>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475"/>
      <c r="F122" s="1476"/>
      <c r="G122" s="1476"/>
      <c r="H122" s="1477"/>
      <c r="I122" s="1478"/>
      <c r="J122" s="1479"/>
      <c r="K122" s="1480"/>
      <c r="L122" s="1475"/>
      <c r="M122" s="1477"/>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475"/>
      <c r="F123" s="1476"/>
      <c r="G123" s="1476"/>
      <c r="H123" s="1477"/>
      <c r="I123" s="1478"/>
      <c r="J123" s="1479"/>
      <c r="K123" s="1480"/>
      <c r="L123" s="1475"/>
      <c r="M123" s="1477"/>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475"/>
      <c r="F124" s="1476"/>
      <c r="G124" s="1476"/>
      <c r="H124" s="1477"/>
      <c r="I124" s="1478"/>
      <c r="J124" s="1479"/>
      <c r="K124" s="1480"/>
      <c r="L124" s="1475"/>
      <c r="M124" s="1477"/>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475"/>
      <c r="F125" s="1476"/>
      <c r="G125" s="1476"/>
      <c r="H125" s="1477"/>
      <c r="I125" s="1478"/>
      <c r="J125" s="1479"/>
      <c r="K125" s="1480"/>
      <c r="L125" s="1475"/>
      <c r="M125" s="1477"/>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475"/>
      <c r="F126" s="1476"/>
      <c r="G126" s="1476"/>
      <c r="H126" s="1477"/>
      <c r="I126" s="1478"/>
      <c r="J126" s="1479"/>
      <c r="K126" s="1480"/>
      <c r="L126" s="1475"/>
      <c r="M126" s="1477"/>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475"/>
      <c r="F127" s="1476"/>
      <c r="G127" s="1476"/>
      <c r="H127" s="1477"/>
      <c r="I127" s="1478"/>
      <c r="J127" s="1479"/>
      <c r="K127" s="1480"/>
      <c r="L127" s="1475"/>
      <c r="M127" s="1477"/>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475"/>
      <c r="F128" s="1476"/>
      <c r="G128" s="1476"/>
      <c r="H128" s="1477"/>
      <c r="I128" s="1478"/>
      <c r="J128" s="1479"/>
      <c r="K128" s="1480"/>
      <c r="L128" s="1475"/>
      <c r="M128" s="1477"/>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475"/>
      <c r="F129" s="1476"/>
      <c r="G129" s="1476"/>
      <c r="H129" s="1477"/>
      <c r="I129" s="1478"/>
      <c r="J129" s="1479"/>
      <c r="K129" s="1480"/>
      <c r="L129" s="1475"/>
      <c r="M129" s="1477"/>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475"/>
      <c r="F130" s="1476"/>
      <c r="G130" s="1476"/>
      <c r="H130" s="1477"/>
      <c r="I130" s="1478"/>
      <c r="J130" s="1479"/>
      <c r="K130" s="1480"/>
      <c r="L130" s="1475"/>
      <c r="M130" s="1477"/>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475"/>
      <c r="F131" s="1476"/>
      <c r="G131" s="1476"/>
      <c r="H131" s="1477"/>
      <c r="I131" s="1478"/>
      <c r="J131" s="1479"/>
      <c r="K131" s="1480"/>
      <c r="L131" s="1475"/>
      <c r="M131" s="1477"/>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475"/>
      <c r="F132" s="1476"/>
      <c r="G132" s="1476"/>
      <c r="H132" s="1477"/>
      <c r="I132" s="1478"/>
      <c r="J132" s="1479"/>
      <c r="K132" s="1480"/>
      <c r="L132" s="1475"/>
      <c r="M132" s="1477"/>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475"/>
      <c r="F133" s="1476"/>
      <c r="G133" s="1476"/>
      <c r="H133" s="1477"/>
      <c r="I133" s="1478"/>
      <c r="J133" s="1479"/>
      <c r="K133" s="1480"/>
      <c r="L133" s="1475"/>
      <c r="M133" s="1477"/>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475"/>
      <c r="F134" s="1476"/>
      <c r="G134" s="1476"/>
      <c r="H134" s="1477"/>
      <c r="I134" s="1478"/>
      <c r="J134" s="1479"/>
      <c r="K134" s="1480"/>
      <c r="L134" s="1475"/>
      <c r="M134" s="1477"/>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475"/>
      <c r="F135" s="1476"/>
      <c r="G135" s="1476"/>
      <c r="H135" s="1477"/>
      <c r="I135" s="1478"/>
      <c r="J135" s="1479"/>
      <c r="K135" s="1480"/>
      <c r="L135" s="1475"/>
      <c r="M135" s="1477"/>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475"/>
      <c r="F136" s="1476"/>
      <c r="G136" s="1476"/>
      <c r="H136" s="1477"/>
      <c r="I136" s="1478"/>
      <c r="J136" s="1479"/>
      <c r="K136" s="1480"/>
      <c r="L136" s="1475"/>
      <c r="M136" s="1477"/>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475"/>
      <c r="F137" s="1476"/>
      <c r="G137" s="1476"/>
      <c r="H137" s="1477"/>
      <c r="I137" s="1478"/>
      <c r="J137" s="1479"/>
      <c r="K137" s="1480"/>
      <c r="L137" s="1475"/>
      <c r="M137" s="1477"/>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475"/>
      <c r="F138" s="1476"/>
      <c r="G138" s="1476"/>
      <c r="H138" s="1477"/>
      <c r="I138" s="1478"/>
      <c r="J138" s="1479"/>
      <c r="K138" s="1480"/>
      <c r="L138" s="1475"/>
      <c r="M138" s="1477"/>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475"/>
      <c r="F139" s="1476"/>
      <c r="G139" s="1476"/>
      <c r="H139" s="1477"/>
      <c r="I139" s="1478"/>
      <c r="J139" s="1479"/>
      <c r="K139" s="1480"/>
      <c r="L139" s="1475"/>
      <c r="M139" s="1477"/>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475"/>
      <c r="F140" s="1476"/>
      <c r="G140" s="1476"/>
      <c r="H140" s="1477"/>
      <c r="I140" s="1478"/>
      <c r="J140" s="1479"/>
      <c r="K140" s="1480"/>
      <c r="L140" s="1475"/>
      <c r="M140" s="1477"/>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475"/>
      <c r="F141" s="1476"/>
      <c r="G141" s="1476"/>
      <c r="H141" s="1477"/>
      <c r="I141" s="1478"/>
      <c r="J141" s="1479"/>
      <c r="K141" s="1480"/>
      <c r="L141" s="1475"/>
      <c r="M141" s="1477"/>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475"/>
      <c r="F142" s="1476"/>
      <c r="G142" s="1476"/>
      <c r="H142" s="1477"/>
      <c r="I142" s="1478"/>
      <c r="J142" s="1479"/>
      <c r="K142" s="1480"/>
      <c r="L142" s="1475"/>
      <c r="M142" s="1477"/>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475"/>
      <c r="F143" s="1476"/>
      <c r="G143" s="1476"/>
      <c r="H143" s="1477"/>
      <c r="I143" s="1478"/>
      <c r="J143" s="1479"/>
      <c r="K143" s="1480"/>
      <c r="L143" s="1475"/>
      <c r="M143" s="1477"/>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475"/>
      <c r="F144" s="1476"/>
      <c r="G144" s="1476"/>
      <c r="H144" s="1477"/>
      <c r="I144" s="1478"/>
      <c r="J144" s="1479"/>
      <c r="K144" s="1480"/>
      <c r="L144" s="1475"/>
      <c r="M144" s="1477"/>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475"/>
      <c r="F145" s="1476"/>
      <c r="G145" s="1476"/>
      <c r="H145" s="1477"/>
      <c r="I145" s="1478"/>
      <c r="J145" s="1479"/>
      <c r="K145" s="1480"/>
      <c r="L145" s="1475"/>
      <c r="M145" s="1477"/>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03" t="str">
        <f>Translations!$B$122</f>
        <v>Matavimo taškai, kuriuose įrengtos nuolatinio matavimo sistemos:</v>
      </c>
      <c r="F147" s="1503"/>
      <c r="G147" s="1503"/>
      <c r="H147" s="1503"/>
      <c r="I147" s="1503"/>
      <c r="J147" s="1503"/>
      <c r="K147" s="1504"/>
      <c r="L147" s="1505" t="str">
        <f>IF(OR(CNTR_InstHasMeasurement=TRUE,CNTR_InstHasN2O=TRUE,CNTR_InstHasTransferredCO2=TRUE),EUconst_Relevant,IF(COUNTA(CNTR_ListRelevantSections)&gt;0,EUconst_NotRelevant,EUconst_Relevant))</f>
        <v>nesvarbu</v>
      </c>
      <c r="M147" s="1506"/>
      <c r="N147" s="1507"/>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498" t="str">
        <f>IF(L147=EUconst_NotRelevant,HYPERLINK(R148,EUconst_MsgGoOn),HYPERLINK("",EUconst_MsgEnterThisSection))</f>
        <v>Prašome pildyti tolesnius punktus</v>
      </c>
      <c r="L148" s="1498"/>
      <c r="M148" s="1498"/>
      <c r="N148" s="1498"/>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494" t="str">
        <f>Translations!$B$616</f>
        <v>Svarbu! Nuoseklumo sumetimais matavimo taškus įveskite tokia pat eilės tvarka, kaip pateikta Jūsų naujausiame patvirtintame stebėsenos plane (tokia pat eilės tvarka ir naudodami tokius pat identifikatorius).</v>
      </c>
      <c r="F152" s="1494"/>
      <c r="G152" s="1494"/>
      <c r="H152" s="1494"/>
      <c r="I152" s="1494"/>
      <c r="J152" s="1494"/>
      <c r="K152" s="1494"/>
      <c r="L152" s="1494"/>
      <c r="M152" s="1494"/>
      <c r="N152" s="1494"/>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487" t="str">
        <f>Translations!$B$125</f>
        <v>Apibūdinimas</v>
      </c>
      <c r="G154" s="1488"/>
      <c r="H154" s="1488"/>
      <c r="I154" s="1488"/>
      <c r="J154" s="1488"/>
      <c r="K154" s="1488"/>
      <c r="L154" s="1489"/>
      <c r="M154" s="1514" t="str">
        <f>Translations!$B$126</f>
        <v>Išmatuotas ŠESD kiekis</v>
      </c>
      <c r="N154" s="1514"/>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510" t="str">
        <f>Translations!$B$127</f>
        <v>Anglimis kūrenamo katilo kaminas, A matavimo platforma</v>
      </c>
      <c r="G155" s="1511"/>
      <c r="H155" s="1511"/>
      <c r="I155" s="1511"/>
      <c r="J155" s="1511"/>
      <c r="K155" s="1511"/>
      <c r="L155" s="1512"/>
      <c r="M155" s="1515" t="s">
        <v>20</v>
      </c>
      <c r="N155" s="1515"/>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478"/>
      <c r="G156" s="1479"/>
      <c r="H156" s="1479"/>
      <c r="I156" s="1479"/>
      <c r="J156" s="1479"/>
      <c r="K156" s="1479"/>
      <c r="L156" s="1480"/>
      <c r="M156" s="1508"/>
      <c r="N156" s="1509"/>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478"/>
      <c r="G157" s="1479"/>
      <c r="H157" s="1479"/>
      <c r="I157" s="1479"/>
      <c r="J157" s="1479"/>
      <c r="K157" s="1479"/>
      <c r="L157" s="1480"/>
      <c r="M157" s="1508"/>
      <c r="N157" s="1509"/>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478"/>
      <c r="G158" s="1479"/>
      <c r="H158" s="1479"/>
      <c r="I158" s="1479"/>
      <c r="J158" s="1479"/>
      <c r="K158" s="1479"/>
      <c r="L158" s="1480"/>
      <c r="M158" s="1508"/>
      <c r="N158" s="1509"/>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478"/>
      <c r="G159" s="1479"/>
      <c r="H159" s="1479"/>
      <c r="I159" s="1479"/>
      <c r="J159" s="1479"/>
      <c r="K159" s="1479"/>
      <c r="L159" s="1480"/>
      <c r="M159" s="1508"/>
      <c r="N159" s="1509"/>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478"/>
      <c r="G160" s="1479"/>
      <c r="H160" s="1479"/>
      <c r="I160" s="1479"/>
      <c r="J160" s="1479"/>
      <c r="K160" s="1479"/>
      <c r="L160" s="1480"/>
      <c r="M160" s="1508"/>
      <c r="N160" s="1509"/>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478"/>
      <c r="G161" s="1479"/>
      <c r="H161" s="1479"/>
      <c r="I161" s="1479"/>
      <c r="J161" s="1479"/>
      <c r="K161" s="1479"/>
      <c r="L161" s="1480"/>
      <c r="M161" s="1508"/>
      <c r="N161" s="1509"/>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478"/>
      <c r="G162" s="1479"/>
      <c r="H162" s="1479"/>
      <c r="I162" s="1479"/>
      <c r="J162" s="1479"/>
      <c r="K162" s="1479"/>
      <c r="L162" s="1480"/>
      <c r="M162" s="1508"/>
      <c r="N162" s="1509"/>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478"/>
      <c r="G163" s="1479"/>
      <c r="H163" s="1479"/>
      <c r="I163" s="1479"/>
      <c r="J163" s="1479"/>
      <c r="K163" s="1479"/>
      <c r="L163" s="1480"/>
      <c r="M163" s="1508"/>
      <c r="N163" s="1509"/>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478"/>
      <c r="G164" s="1479"/>
      <c r="H164" s="1479"/>
      <c r="I164" s="1479"/>
      <c r="J164" s="1479"/>
      <c r="K164" s="1479"/>
      <c r="L164" s="1480"/>
      <c r="M164" s="1508"/>
      <c r="N164" s="1509"/>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478"/>
      <c r="G165" s="1479"/>
      <c r="H165" s="1479"/>
      <c r="I165" s="1479"/>
      <c r="J165" s="1479"/>
      <c r="K165" s="1479"/>
      <c r="L165" s="1480"/>
      <c r="M165" s="1508"/>
      <c r="N165" s="1509"/>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56" t="str">
        <f>EUconst_MsgNextSheet</f>
        <v xml:space="preserve">&lt;&lt;&lt; Į kitą lapą pereisite paspaudę čia &gt;&gt;&gt; </v>
      </c>
      <c r="G169" s="1356"/>
      <c r="H169" s="1356"/>
      <c r="I169" s="1356"/>
      <c r="J169" s="1356"/>
      <c r="K169" s="1356"/>
      <c r="L169" s="1356"/>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13"/>
      <c r="F171" s="1513">
        <v>10</v>
      </c>
      <c r="G171" s="1513"/>
      <c r="H171" s="1513"/>
      <c r="I171" s="1513"/>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CalcPr fullCalcOnLoad="1"/>
  <sheetProtection sheet="1" objects="1" scenarios="1"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B2:D4"/>
    <mergeCell ref="K3:L3"/>
    <mergeCell ref="E2:F2"/>
    <mergeCell ref="K2:L2"/>
    <mergeCell ref="E3:F3"/>
    <mergeCell ref="E39:N39"/>
    <mergeCell ref="J27:K27"/>
    <mergeCell ref="D8:N8"/>
    <mergeCell ref="E15:N15"/>
    <mergeCell ref="E34:N34"/>
    <mergeCell ref="G2:H2"/>
    <mergeCell ref="I4:J4"/>
    <mergeCell ref="M3:N3"/>
    <mergeCell ref="M4:N4"/>
    <mergeCell ref="E46:H46"/>
    <mergeCell ref="E17:N17"/>
    <mergeCell ref="E37:N37"/>
    <mergeCell ref="J28:K28"/>
    <mergeCell ref="E40:N40"/>
    <mergeCell ref="D32:N3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E49:K49"/>
    <mergeCell ref="J42:N42"/>
    <mergeCell ref="E42:H42"/>
    <mergeCell ref="J43:N43"/>
    <mergeCell ref="L49:N49"/>
    <mergeCell ref="F56:N56"/>
    <mergeCell ref="E53:N53"/>
    <mergeCell ref="F54:N54"/>
    <mergeCell ref="J45:N45"/>
    <mergeCell ref="E36:N36"/>
    <mergeCell ref="E47:H47"/>
    <mergeCell ref="E45:H45"/>
    <mergeCell ref="E43:H43"/>
    <mergeCell ref="J44:N44"/>
    <mergeCell ref="E44:H44"/>
    <mergeCell ref="C6:N6"/>
    <mergeCell ref="L71:M71"/>
    <mergeCell ref="L72:M72"/>
    <mergeCell ref="J29:K29"/>
    <mergeCell ref="K50:N50"/>
    <mergeCell ref="J47:N47"/>
    <mergeCell ref="E38:N38"/>
    <mergeCell ref="E11:N11"/>
    <mergeCell ref="E12:N12"/>
    <mergeCell ref="E18:N18"/>
    <mergeCell ref="E124:H124"/>
    <mergeCell ref="I124:K124"/>
    <mergeCell ref="F55:N55"/>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2:M82"/>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10:M110"/>
    <mergeCell ref="L111:M111"/>
    <mergeCell ref="L112:M112"/>
    <mergeCell ref="L113:M113"/>
    <mergeCell ref="L114:M114"/>
    <mergeCell ref="L115:M115"/>
    <mergeCell ref="L116:M116"/>
    <mergeCell ref="L117:M117"/>
    <mergeCell ref="L118:M118"/>
    <mergeCell ref="L119:M119"/>
    <mergeCell ref="L120:M120"/>
    <mergeCell ref="L121:M121"/>
    <mergeCell ref="L122:M122"/>
    <mergeCell ref="L123:M123"/>
    <mergeCell ref="L124:M124"/>
    <mergeCell ref="L125:M125"/>
    <mergeCell ref="L126:M126"/>
    <mergeCell ref="L127:M127"/>
    <mergeCell ref="L128:M128"/>
    <mergeCell ref="L139:M139"/>
    <mergeCell ref="L140:M140"/>
    <mergeCell ref="L141:M141"/>
    <mergeCell ref="L142:M142"/>
    <mergeCell ref="L129:M129"/>
    <mergeCell ref="L130:M130"/>
    <mergeCell ref="L131:M131"/>
    <mergeCell ref="L132:M132"/>
    <mergeCell ref="L135:M135"/>
    <mergeCell ref="L136:M136"/>
    <mergeCell ref="L143:M143"/>
    <mergeCell ref="L144:M144"/>
    <mergeCell ref="L145:M145"/>
    <mergeCell ref="L66:M66"/>
    <mergeCell ref="L67:M67"/>
    <mergeCell ref="L68:M68"/>
    <mergeCell ref="L69:M69"/>
    <mergeCell ref="L70:M70"/>
    <mergeCell ref="L137:M137"/>
    <mergeCell ref="L138:M138"/>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38:H138"/>
    <mergeCell ref="I138:K138"/>
    <mergeCell ref="E139:H139"/>
    <mergeCell ref="I139:K139"/>
    <mergeCell ref="E140:H140"/>
    <mergeCell ref="I140:K140"/>
    <mergeCell ref="E141:H141"/>
    <mergeCell ref="I141:K141"/>
    <mergeCell ref="E142:H142"/>
    <mergeCell ref="I142:K142"/>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B1" zoomScaleNormal="100" zoomScaleSheetLayoutView="85" workbookViewId="0">
      <pane ySplit="4" topLeftCell="A89" activePane="bottomLeft" state="frozen"/>
      <selection activeCell="B2" sqref="B2"/>
      <selection pane="bottomLeft" activeCell="F126" sqref="F126"/>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79" t="str">
        <f>Translations!$B$618</f>
        <v>C.
Source streams (Sukėlikliai)</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8"/>
      <c r="C3" s="1569"/>
      <c r="D3" s="1570"/>
      <c r="E3" s="1362" t="str">
        <f>Translations!$B$27</f>
        <v>Lapo viršus</v>
      </c>
      <c r="F3" s="1362"/>
      <c r="G3" s="1362"/>
      <c r="H3" s="1362"/>
      <c r="I3" s="1362"/>
      <c r="J3" s="1362"/>
      <c r="K3" s="1362"/>
      <c r="L3" s="1362"/>
      <c r="M3" s="1362"/>
      <c r="N3" s="1362"/>
      <c r="O3" s="732"/>
      <c r="P3" s="16"/>
      <c r="Q3" s="16"/>
      <c r="R3" s="16"/>
      <c r="S3" s="57"/>
      <c r="T3" s="57"/>
      <c r="U3" s="1156" t="s">
        <v>601</v>
      </c>
      <c r="V3" s="869" t="str">
        <f>ADDRESS(ROW($B$5),COLUMN($B$5)) &amp; ":" &amp; ADDRESS(IF(CNTR_CalcRelevant=EUconst_NotRelevant,ROW(P62),MATCH("PRINT",$P:$P,0))+ROW($P$87)-ROW($P$62),COLUMN($O$5))</f>
        <v>$B$5:$O$141</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1"/>
      <c r="C4" s="1572"/>
      <c r="D4" s="1573"/>
      <c r="E4" s="1574" t="str">
        <f>Translations!$B$28</f>
        <v>Lapo galas</v>
      </c>
      <c r="F4" s="1361"/>
      <c r="G4" s="1575"/>
      <c r="H4" s="1361"/>
      <c r="I4" s="1362"/>
      <c r="J4" s="1362"/>
      <c r="K4" s="1362"/>
      <c r="L4" s="1362"/>
      <c r="M4" s="1362"/>
      <c r="N4" s="1362"/>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414" t="str">
        <f>Translations!$B$498</f>
        <v>C. Sukėlikliai</v>
      </c>
      <c r="D6" s="1414"/>
      <c r="E6" s="1414"/>
      <c r="F6" s="1414"/>
      <c r="G6" s="1414"/>
      <c r="H6" s="1414"/>
      <c r="I6" s="1414"/>
      <c r="J6" s="1414"/>
      <c r="K6" s="1414"/>
      <c r="L6" s="1576" t="str">
        <f>IF(CNTR_InstHasCalculation=TRUE,EUconst_Relevant,IF(COUNTA(CNTR_ListRelevantSections)&gt;0,EUconst_NotRelevant,EUconst_Relevant))</f>
        <v>svarbu</v>
      </c>
      <c r="M6" s="1577"/>
      <c r="N6" s="1578"/>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498" t="str">
        <f>IF(L6=EUconst_NotRelevant,HYPERLINK("#JUMP_F_Top",EUconst_MsgNextSheet),HYPERLINK("",EUconst_MsgEnterThisSection))</f>
        <v>Įvesti duomenis į šį skirsnį</v>
      </c>
      <c r="L8" s="1498"/>
      <c r="M8" s="1498"/>
      <c r="N8" s="1498"/>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43" t="str">
        <f>Translations!$B$620</f>
        <v>Svarbu! Nuoseklumo sumetimais sukėliklius įveskite tokia pat eilės tvarka, kaip pateikta 7 dalies b punkte ir Jūsų naujausiame patvirtintame stebėsenos plane (tokia pat eilės tvarka ir naudodami tokius pat identifikatorius).</v>
      </c>
      <c r="F12" s="1543"/>
      <c r="G12" s="1543"/>
      <c r="H12" s="1543"/>
      <c r="I12" s="1543"/>
      <c r="J12" s="1543"/>
      <c r="K12" s="1543"/>
      <c r="L12" s="1543"/>
      <c r="M12" s="1543"/>
      <c r="N12" s="1543"/>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62" t="str">
        <f>Translations!$B$621</f>
        <v>Santrumpos:</v>
      </c>
      <c r="F14" s="1562"/>
      <c r="G14" s="1562"/>
      <c r="H14" s="1562"/>
      <c r="I14" s="1562"/>
      <c r="J14" s="1562"/>
      <c r="K14" s="1562"/>
      <c r="L14" s="1562"/>
      <c r="M14" s="1562"/>
      <c r="N14" s="1562"/>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4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6"/>
      <c r="H15" s="1546"/>
      <c r="I15" s="1546"/>
      <c r="J15" s="1546"/>
      <c r="K15" s="1546"/>
      <c r="L15" s="1546"/>
      <c r="M15" s="1546"/>
      <c r="N15" s="1546"/>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496" t="str">
        <f>Translations!$B$627</f>
        <v>Kuro arba medžiagos atsargų kiekis ataskaitinio laikotarpio pradžioje.</v>
      </c>
      <c r="H18" s="1496"/>
      <c r="I18" s="1496"/>
      <c r="J18" s="1496"/>
      <c r="K18" s="1496"/>
      <c r="L18" s="1496"/>
      <c r="M18" s="1496"/>
      <c r="N18" s="1496"/>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496" t="str">
        <f>Translations!$B$629</f>
        <v>Kuro arba medžiagos atsargų kiekis ataskaitinio laikotarpio pabaigoje.</v>
      </c>
      <c r="H19" s="1496"/>
      <c r="I19" s="1496"/>
      <c r="J19" s="1496"/>
      <c r="K19" s="1496"/>
      <c r="L19" s="1496"/>
      <c r="M19" s="1496"/>
      <c r="N19" s="1496"/>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496" t="str">
        <f>Translations!$B$631</f>
        <v>Per ataskaitinį laikotarpį įsigytas kuro arba medžiagos kiekis.</v>
      </c>
      <c r="H20" s="1496"/>
      <c r="I20" s="1496"/>
      <c r="J20" s="1496"/>
      <c r="K20" s="1496"/>
      <c r="L20" s="1496"/>
      <c r="M20" s="1496"/>
      <c r="N20" s="1496"/>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496" t="str">
        <f>Translations!$B$633</f>
        <v>Iš įrenginio perduotas kuro arba medžiagos kiekis.</v>
      </c>
      <c r="H21" s="1496"/>
      <c r="I21" s="1496"/>
      <c r="J21" s="1496"/>
      <c r="K21" s="1496"/>
      <c r="L21" s="1496"/>
      <c r="M21" s="1496"/>
      <c r="N21" s="1496"/>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6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1"/>
      <c r="H22" s="1561"/>
      <c r="I22" s="1561"/>
      <c r="J22" s="1561"/>
      <c r="K22" s="1561"/>
      <c r="L22" s="1561"/>
      <c r="M22" s="1561"/>
      <c r="N22" s="1561"/>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46" t="str">
        <f>Translations!$B$637</f>
        <v>Grynojo šilumingumo vertė yra tam tikras kaip šiluma išskirtos energijos kiekis, kai kuras ar medžiaga visiškai sudega reaguodami su deguonimi įprastomis sąlygomis, atėmus bet kokio susidariusio vandens garavimo šilumą.</v>
      </c>
      <c r="G23" s="1546"/>
      <c r="H23" s="1546"/>
      <c r="I23" s="1546"/>
      <c r="J23" s="1546"/>
      <c r="K23" s="1546"/>
      <c r="L23" s="1546"/>
      <c r="M23" s="1546"/>
      <c r="N23" s="1546"/>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1" t="str">
        <f>Translations!$B$153</f>
        <v>Oksidacijos faktorius</v>
      </c>
      <c r="G24" s="1561"/>
      <c r="H24" s="1561"/>
      <c r="I24" s="1561"/>
      <c r="J24" s="1561"/>
      <c r="K24" s="1561"/>
      <c r="L24" s="1561"/>
      <c r="M24" s="1561"/>
      <c r="N24" s="1561"/>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61" t="str">
        <f>Translations!$B$154</f>
        <v>Perskaičiavimo koeficientas</v>
      </c>
      <c r="G25" s="1561"/>
      <c r="H25" s="1561"/>
      <c r="I25" s="1561"/>
      <c r="J25" s="1561"/>
      <c r="K25" s="1561"/>
      <c r="L25" s="1561"/>
      <c r="M25" s="1561"/>
      <c r="N25" s="1561"/>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46" t="str">
        <f>Translations!$B$155</f>
        <v>Anglies kiekis</v>
      </c>
      <c r="G26" s="1546"/>
      <c r="H26" s="1546"/>
      <c r="I26" s="1546"/>
      <c r="J26" s="1546"/>
      <c r="K26" s="1546"/>
      <c r="L26" s="1546"/>
      <c r="M26" s="1546"/>
      <c r="N26" s="1546"/>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46" t="str">
        <f>Translations!$B$642</f>
        <v>Biomasės dalis – trupmena išreikštas iš biomasės susidariusios anglies kiekio ir kuro arba medžiagos viso anglies kiekio santykis.</v>
      </c>
      <c r="G27" s="1546"/>
      <c r="H27" s="1546"/>
      <c r="I27" s="1546"/>
      <c r="J27" s="1546"/>
      <c r="K27" s="1546"/>
      <c r="L27" s="1546"/>
      <c r="M27" s="1546"/>
      <c r="N27" s="1546"/>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496" t="str">
        <f>Translations!$B$643</f>
        <v>Ši vertė turėtų būti susijusi su visa biomase, atitinkančia šias sąlygas:</v>
      </c>
      <c r="G28" s="1496"/>
      <c r="H28" s="1496"/>
      <c r="I28" s="1496"/>
      <c r="J28" s="1496"/>
      <c r="K28" s="1496"/>
      <c r="L28" s="1496"/>
      <c r="M28" s="1496"/>
      <c r="N28" s="1496"/>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496" t="str">
        <f>Translations!$B$644</f>
        <v>jai netaikomi tvarumo kriterijai (pvz., jeigu tai kietasis kuras) ARBA</v>
      </c>
      <c r="H29" s="1496"/>
      <c r="I29" s="1496"/>
      <c r="J29" s="1496"/>
      <c r="K29" s="1496"/>
      <c r="L29" s="1496"/>
      <c r="M29" s="1496"/>
      <c r="N29" s="1496"/>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496" t="str">
        <f>Translations!$B$645</f>
        <v>jai taikomi tvarumo kriterijai ir ji tuos kriterijus atitinka.</v>
      </c>
      <c r="H30" s="1496"/>
      <c r="I30" s="1496"/>
      <c r="J30" s="1496"/>
      <c r="K30" s="1496"/>
      <c r="L30" s="1496"/>
      <c r="M30" s="1496"/>
      <c r="N30" s="1496"/>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496" t="str">
        <f>Translations!$B$646</f>
        <v>Daugiau informacijos pateikta rekomendaciniame dokumente Nr. 3 „Biomasės aspektai“ (žr. toliau pateiktą nuorodą).</v>
      </c>
      <c r="G31" s="1496"/>
      <c r="H31" s="1496"/>
      <c r="I31" s="1496"/>
      <c r="J31" s="1496"/>
      <c r="K31" s="1496"/>
      <c r="L31" s="1496"/>
      <c r="M31" s="1496"/>
      <c r="N31" s="1496"/>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45" t="str">
        <f>Translations!$B$521</f>
        <v>http://ec.europa.eu/clima/policies/ets/monitoring/documentation_en.htm</v>
      </c>
      <c r="G32" s="1544"/>
      <c r="H32" s="1544"/>
      <c r="I32" s="1544"/>
      <c r="J32" s="1544"/>
      <c r="K32" s="1544"/>
      <c r="L32" s="1544"/>
      <c r="M32" s="1544"/>
      <c r="N32" s="1544"/>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46" t="str">
        <f>Translations!$B$648</f>
        <v>„Netvarios“ biomasės dalis – trupmena išreikštas iš netvarios biomasės susidariusios anglies kiekio ir kuro arba medžiagos viso anglies kiekio santykis.</v>
      </c>
      <c r="G33" s="1546"/>
      <c r="H33" s="1546"/>
      <c r="I33" s="1546"/>
      <c r="J33" s="1546"/>
      <c r="K33" s="1546"/>
      <c r="L33" s="1546"/>
      <c r="M33" s="1546"/>
      <c r="N33" s="1546"/>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496" t="str">
        <f>Translations!$B$646</f>
        <v>Daugiau informacijos pateikta rekomendaciniame dokumente Nr. 3 „Biomasės aspektai“ (žr. toliau pateiktą nuorodą).</v>
      </c>
      <c r="G35" s="1496"/>
      <c r="H35" s="1496"/>
      <c r="I35" s="1496"/>
      <c r="J35" s="1496"/>
      <c r="K35" s="1496"/>
      <c r="L35" s="1496"/>
      <c r="M35" s="1496"/>
      <c r="N35" s="1496"/>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45" t="str">
        <f>Translations!$B$521</f>
        <v>http://ec.europa.eu/clima/policies/ets/monitoring/documentation_en.htm</v>
      </c>
      <c r="G36" s="1544"/>
      <c r="H36" s="1544"/>
      <c r="I36" s="1544"/>
      <c r="J36" s="1544"/>
      <c r="K36" s="1544"/>
      <c r="L36" s="1544"/>
      <c r="M36" s="1544"/>
      <c r="N36" s="1544"/>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03" t="str">
        <f>Translations!$B$650</f>
        <v>Apskaičiavimo faktorių pakopos:</v>
      </c>
      <c r="F38" s="1503"/>
      <c r="G38" s="1503"/>
      <c r="H38" s="1503"/>
      <c r="I38" s="1503"/>
      <c r="J38" s="1503"/>
      <c r="K38" s="1503"/>
      <c r="L38" s="1503"/>
      <c r="M38" s="1503"/>
      <c r="N38" s="1503"/>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496" t="str">
        <f>Translations!$B$652</f>
        <v>Galima rinktis iš šių pakopų kategorijų (pagal rekomendacinį dokumentą Nr. 1):</v>
      </c>
      <c r="F41" s="1496"/>
      <c r="G41" s="1496"/>
      <c r="H41" s="1496"/>
      <c r="I41" s="1496"/>
      <c r="J41" s="1496"/>
      <c r="K41" s="1496"/>
      <c r="L41" s="1496"/>
      <c r="M41" s="1496"/>
      <c r="N41" s="1496"/>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45" t="str">
        <f>Translations!$B$521</f>
        <v>http://ec.europa.eu/clima/policies/ets/monitoring/documentation_en.htm</v>
      </c>
      <c r="F42" s="1544"/>
      <c r="G42" s="1544"/>
      <c r="H42" s="1544"/>
      <c r="I42" s="1544"/>
      <c r="J42" s="1544"/>
      <c r="K42" s="1544"/>
      <c r="L42" s="1544"/>
      <c r="M42" s="1544"/>
      <c r="N42" s="1544"/>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6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1"/>
      <c r="H43" s="1561"/>
      <c r="I43" s="1561"/>
      <c r="J43" s="1561"/>
      <c r="K43" s="1561"/>
      <c r="L43" s="1561"/>
      <c r="M43" s="1561"/>
      <c r="N43" s="1561"/>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4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6"/>
      <c r="H44" s="1546"/>
      <c r="I44" s="1546"/>
      <c r="J44" s="1546"/>
      <c r="K44" s="1546"/>
      <c r="L44" s="1546"/>
      <c r="M44" s="1546"/>
      <c r="N44" s="1546"/>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4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4"/>
      <c r="H45" s="1544"/>
      <c r="I45" s="1544"/>
      <c r="J45" s="1544"/>
      <c r="K45" s="1544"/>
      <c r="L45" s="1544"/>
      <c r="M45" s="1544"/>
      <c r="N45" s="1544"/>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4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6"/>
      <c r="H46" s="1546"/>
      <c r="I46" s="1546"/>
      <c r="J46" s="1546"/>
      <c r="K46" s="1546"/>
      <c r="L46" s="1546"/>
      <c r="M46" s="1546"/>
      <c r="N46" s="1546"/>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496" t="str">
        <f>Translations!$B$145</f>
        <v>konkrečių naftos ar dujų rūšių, įskaitant įprastas naftos perdirbimo arba plieno pramonėje, tankio matavimu; arba</v>
      </c>
      <c r="H47" s="1496"/>
      <c r="I47" s="1496"/>
      <c r="J47" s="1496"/>
      <c r="K47" s="1496"/>
      <c r="L47" s="1496"/>
      <c r="M47" s="1496"/>
      <c r="N47" s="1496"/>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44" t="str">
        <f>Translations!$B$146</f>
        <v>konkrečių anglių rūšių grynąja šilumingumo verte.</v>
      </c>
      <c r="H48" s="1544"/>
      <c r="I48" s="1544"/>
      <c r="J48" s="1544"/>
      <c r="K48" s="1544"/>
      <c r="L48" s="1544"/>
      <c r="M48" s="1544"/>
      <c r="N48" s="1544"/>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61" t="str">
        <f>Translations!$B$147</f>
        <v>Grynojo šilumingumo vertė gali būti pirkimo dokumentuose kuro tiekėjo nurodyta vertė, jei ji nustatyta remiantis pripažintais nacionaliniais ar tarptautiniais standartais. (Taikoma tik komerciniu būdu įsigyjama kurui).</v>
      </c>
      <c r="G49" s="1561"/>
      <c r="H49" s="1561"/>
      <c r="I49" s="1561"/>
      <c r="J49" s="1561"/>
      <c r="K49" s="1561"/>
      <c r="L49" s="1561"/>
      <c r="M49" s="1561"/>
      <c r="N49" s="1561"/>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61" t="str">
        <f>Translations!$B$148</f>
        <v>Šiuo atveju taikomi visi 32–35 str. reikalavimai tyrimams.</v>
      </c>
      <c r="G50" s="1561"/>
      <c r="H50" s="1561"/>
      <c r="I50" s="1561"/>
      <c r="J50" s="1561"/>
      <c r="K50" s="1561"/>
      <c r="L50" s="1561"/>
      <c r="M50" s="1561"/>
      <c r="N50" s="1561"/>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46" t="str">
        <f>Translations!$B$149</f>
        <v>Taikomas vienas iš toliau nurodytų metodų (jie laikomi lygiaverčiais):</v>
      </c>
      <c r="G51" s="1546"/>
      <c r="H51" s="1546"/>
      <c r="I51" s="1546"/>
      <c r="J51" s="1546"/>
      <c r="K51" s="1546"/>
      <c r="L51" s="1546"/>
      <c r="M51" s="1546"/>
      <c r="N51" s="1546"/>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496" t="str">
        <f>Translations!$B$150</f>
        <v>Numatytosios vertės arba pagal 39 str. 2 dalį Komisijos paskelbto nustatymo metodo naudojimas;</v>
      </c>
      <c r="H52" s="1496"/>
      <c r="I52" s="1496"/>
      <c r="J52" s="1496"/>
      <c r="K52" s="1496"/>
      <c r="L52" s="1496"/>
      <c r="M52" s="1496"/>
      <c r="N52" s="1496"/>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4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4"/>
      <c r="I54" s="1544"/>
      <c r="J54" s="1544"/>
      <c r="K54" s="1544"/>
      <c r="L54" s="1544"/>
      <c r="M54" s="1544"/>
      <c r="N54" s="1544"/>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61" t="str">
        <f>Translations!$B$152</f>
        <v>Biomasės dalis nustatoma pagal 39 str. 1 dalį, t.y. laboratoriniais tyrimais. Tokiu atveju kompetentinga institucija turi aiškiai patvirtinti atitinkamus standartus ir tam naudosimus tyrimo metodus.</v>
      </c>
      <c r="G55" s="1561"/>
      <c r="H55" s="1561"/>
      <c r="I55" s="1561"/>
      <c r="J55" s="1561"/>
      <c r="K55" s="1561"/>
      <c r="L55" s="1561"/>
      <c r="M55" s="1561"/>
      <c r="N55" s="1561"/>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62" t="str">
        <f>Translations!$B$662</f>
        <v>Pranešimai apie klaidas:</v>
      </c>
      <c r="F57" s="1562"/>
      <c r="G57" s="1562"/>
      <c r="H57" s="1562"/>
      <c r="I57" s="1562"/>
      <c r="J57" s="1562"/>
      <c r="K57" s="1562"/>
      <c r="L57" s="1562"/>
      <c r="M57" s="1562"/>
      <c r="N57" s="1562"/>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61" t="str">
        <f>Translations!$B$663</f>
        <v>Šis pranešimas apie klaidą reiškia, kad įrašai šioje eilutėje yra privalomi, bet jų nėra.</v>
      </c>
      <c r="G58" s="1561"/>
      <c r="H58" s="1561"/>
      <c r="I58" s="1561"/>
      <c r="J58" s="1561"/>
      <c r="K58" s="1561"/>
      <c r="L58" s="1561"/>
      <c r="M58" s="1561"/>
      <c r="N58" s="1561"/>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6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1"/>
      <c r="H59" s="1561"/>
      <c r="I59" s="1561"/>
      <c r="J59" s="1561"/>
      <c r="K59" s="1561"/>
      <c r="L59" s="1561"/>
      <c r="M59" s="1561"/>
      <c r="N59" s="1561"/>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39" t="s">
        <v>1817</v>
      </c>
      <c r="F62" s="1540"/>
      <c r="G62" s="1540"/>
      <c r="H62" s="1540"/>
      <c r="I62" s="1540"/>
      <c r="J62" s="1541"/>
      <c r="K62" s="1552" t="str">
        <f>IF(E63="","",INDEX(EUwideConstants!$F$353:$F$394,MATCH(E63,EUConst_TierActivityListNames,0)))</f>
        <v>Degimas</v>
      </c>
      <c r="L62" s="1553"/>
      <c r="M62" s="503" t="str">
        <f>Translations!$B$665</f>
        <v>CO2, iškastinio kuro kilmės:</v>
      </c>
      <c r="N62" s="1050">
        <f>IF(OR(K62="",T63=TRUE),"",INDEX(BC76:BE76,MATCH(K62,BC72:BE72,0)))</f>
        <v>1756.5709663756797</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938.60199999999998</v>
      </c>
      <c r="BI62" s="871" t="str">
        <f>AJ72</f>
        <v>1 000 Nm3</v>
      </c>
      <c r="BJ62" s="871">
        <f>AR74</f>
        <v>55.54</v>
      </c>
      <c r="BK62" s="871" t="str">
        <f>AJ74</f>
        <v>tCO2/TJ</v>
      </c>
      <c r="BL62" s="871">
        <f>AR75</f>
        <v>33.695999999999998</v>
      </c>
      <c r="BM62" s="871" t="str">
        <f>AJ75</f>
        <v>GJ/1 000 Nm3</v>
      </c>
      <c r="BN62" s="871">
        <f>AR76</f>
        <v>1</v>
      </c>
      <c r="BO62" s="871">
        <f>AR77</f>
        <v>1</v>
      </c>
      <c r="BP62" s="871">
        <f>AR78</f>
        <v>0</v>
      </c>
      <c r="BQ62" s="871" t="str">
        <f>AJ78</f>
        <v/>
      </c>
      <c r="BR62" s="871">
        <f>AR79</f>
        <v>0</v>
      </c>
      <c r="BS62" s="871">
        <f>AR80</f>
        <v>0</v>
      </c>
      <c r="BT62" s="871">
        <f>N62</f>
        <v>1756.5709663756797</v>
      </c>
      <c r="BU62" s="871">
        <f>N63</f>
        <v>0</v>
      </c>
      <c r="BV62" s="871">
        <f>R65</f>
        <v>0</v>
      </c>
      <c r="BW62" s="871">
        <f>R71</f>
        <v>31.627132992</v>
      </c>
      <c r="BX62" s="871">
        <f>R72</f>
        <v>0</v>
      </c>
      <c r="BY62" s="57"/>
      <c r="BZ62" s="619" t="b">
        <f>CNTR_CalcRelevant=EUconst_NotRelevant</f>
        <v>0</v>
      </c>
    </row>
    <row r="63" spans="1:78" s="142" customFormat="1" ht="15" customHeight="1" thickBot="1" x14ac:dyDescent="0.25">
      <c r="A63" s="808"/>
      <c r="B63" s="166"/>
      <c r="C63" s="166"/>
      <c r="D63" s="166"/>
      <c r="E63" s="1554" t="str">
        <f>IF(ISBLANK(E62),"",IF(INDEX(B_InstallationDescription!$E$71:$E$145,MATCH(U61,B_InstallationDescription!$D$71:$D$145,0))&gt;0,INDEX(B_InstallationDescription!$E$71:$E$145,MATCH(U61,B_InstallationDescription!$D$71:$D$145,0)),""))</f>
        <v>Degimas: Kitas dujinis ir skystasis kuras</v>
      </c>
      <c r="F63" s="1555"/>
      <c r="G63" s="1555"/>
      <c r="H63" s="1555"/>
      <c r="I63" s="1555"/>
      <c r="J63" s="1556"/>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57" t="str">
        <f>IF(E62="","",IF(T63=TRUE,HYPERLINK("#JUMP_14",EUconst_MsgGoOnPFC),HYPERLINK("#JUMP_E_8",EUconst_FurtherGuidancePoint1)))</f>
        <v xml:space="preserve">Išsamios duomenų įvedimo naudojantis šia priemone instrukcijos pateiktos šio lapo viršuje. </v>
      </c>
      <c r="F65" s="1557"/>
      <c r="G65" s="1557"/>
      <c r="H65" s="1557"/>
      <c r="I65" s="1557"/>
      <c r="J65" s="1557"/>
      <c r="K65" s="1557"/>
      <c r="L65" s="1557"/>
      <c r="M65" s="1557"/>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60" t="str">
        <f>Translations!$B$667</f>
        <v>Ar veiklos duomenys gaunami sudedant išmatuotus kiekius (t. y. ne atliekant nuolatinius matavimus)?</v>
      </c>
      <c r="F67" s="1560"/>
      <c r="G67" s="1560"/>
      <c r="H67" s="1560"/>
      <c r="I67" s="1560"/>
      <c r="J67" s="1560"/>
      <c r="K67" s="1560"/>
      <c r="L67" s="1179" t="b">
        <v>0</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c r="G69" s="1163" t="str">
        <f>Translations!$B$669</f>
        <v>Galutinis kiekis:</v>
      </c>
      <c r="H69" s="1180"/>
      <c r="I69" s="1163" t="str">
        <f>Translations!$B$670</f>
        <v>Įsigytas kiekis:</v>
      </c>
      <c r="J69" s="1180"/>
      <c r="K69" s="1163" t="str">
        <f>Translations!$B$671</f>
        <v>Perduotas kiekis:</v>
      </c>
      <c r="L69" s="1180"/>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1</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42" t="str">
        <f>Translations!$B$672</f>
        <v>pakopos aprašas</v>
      </c>
      <c r="H71" s="1542"/>
      <c r="I71" s="1537" t="str">
        <f>Translations!$B$158</f>
        <v>Vienetas</v>
      </c>
      <c r="J71" s="1537"/>
      <c r="K71" s="1537" t="str">
        <f>Translations!$B$673</f>
        <v>Vertė</v>
      </c>
      <c r="L71" s="1537"/>
      <c r="M71" s="507" t="str">
        <f>Translations!$B$610</f>
        <v>klaida</v>
      </c>
      <c r="O71" s="733"/>
      <c r="P71" s="508"/>
      <c r="Q71" s="352" t="str">
        <f>EUconst_SumEnergyIN &amp; "_" &amp; K62</f>
        <v>SUM_EnergyIN_Degimas</v>
      </c>
      <c r="R71" s="399">
        <f>IF(OR(K62="",T63)=TRUE,"",INDEX(BC77:BE77,MATCH(K62,BC72:BE72,0)))</f>
        <v>31.627132992</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2</v>
      </c>
      <c r="G72" s="1532" t="str">
        <f>IF(OR(ISBLANK(F72),F72=EUconst_NoTier),"",IF(Z72=0,EUconst_NA,IF(ISERROR(Z72),"",Z72)))</f>
        <v>± 5,0%</v>
      </c>
      <c r="H72" s="1533"/>
      <c r="I72" s="1165" t="str">
        <f>IF(J72&lt;&gt;"","",AI72)</f>
        <v/>
      </c>
      <c r="J72" s="1166" t="s">
        <v>953</v>
      </c>
      <c r="K72" s="1173" t="str">
        <f>IF(L72="",AQ72,"")</f>
        <v/>
      </c>
      <c r="L72" s="1256">
        <v>938.60199999999998</v>
      </c>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5,0%</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t="str">
        <f>IF(L67=TRUE,SUM(F69)-SUM(H69)+SUM(J69)-SUM(L69),"")</f>
        <v/>
      </c>
      <c r="AR72" s="518">
        <f>IF(Y72=EUconst_NA,0,IF(COUNT(K72:L72)=0,0,IF(L72="",K72,L72)))</f>
        <v>938.60199999999998</v>
      </c>
      <c r="AS72" s="1172" t="b">
        <f>AND(AC72=TRUE,OR(L72&lt;&gt;"",AQ72=""))</f>
        <v>1</v>
      </c>
      <c r="AT72" s="1172" t="b">
        <f>AND(AC72=TRUE,NOT(AS72))</f>
        <v>0</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t="s">
        <v>265</v>
      </c>
      <c r="G74" s="1532" t="str">
        <f t="shared" ref="G74:G80" si="0">IF(OR(ISBLANK(F74),F74=EUconst_NoTier),"",IF(Z74=0,EUconst_NotApplicable,IF(ISERROR(Z74),"",Z74)))</f>
        <v>II tipas</v>
      </c>
      <c r="H74" s="1538"/>
      <c r="I74" s="1167" t="str">
        <f>IF(J74&lt;&gt;"","",AI74)</f>
        <v/>
      </c>
      <c r="J74" s="1168" t="s">
        <v>1809</v>
      </c>
      <c r="K74" s="528" t="str">
        <f t="shared" ref="K74:K80" si="1">IF(L74="",AQ74,"")</f>
        <v/>
      </c>
      <c r="L74" s="529">
        <v>55.54</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II tipas</v>
      </c>
      <c r="AA74" s="534">
        <f>IF(COUNTIF(EUconst_DefaultValues,Z74)&gt;0,MATCH(Z74,EUconst_DefaultValues,0),"")</f>
        <v>2</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tCO2/TJ</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1</v>
      </c>
      <c r="AQ74" s="543" t="str">
        <f>IF(AND(AA74&lt;&gt;"",AP74=TRUE),IF(OR(INDEX(AN74:AO74,3-AA74)=EUconst_NA,INDEX(AN74:AO74,3-AA74)=0),"",INDEX(AN74:AO74,3-AA74)),"")</f>
        <v/>
      </c>
      <c r="AR74" s="535">
        <f>IF(AC74=TRUE,IF(COUNT(K74:L74)=0,0,IF(L74="",K74,L74)),0)</f>
        <v>55.54</v>
      </c>
      <c r="AS74" s="531" t="b">
        <f>AND(AC74=TRUE,OR(AND(F74&lt;&gt;"",NOT(ISNUMBER(AA74))),L74&lt;&gt;"",F74="",AQ74=""))</f>
        <v>1</v>
      </c>
      <c r="AT74" s="531" t="b">
        <f t="shared" ref="AT74:AT80" si="2">AND(AC74=TRUE,NOT(AS74))</f>
        <v>0</v>
      </c>
      <c r="AU74" s="31"/>
      <c r="AV74" s="544" t="b">
        <f t="shared" ref="AV74:AV80" si="3">AND(ISNUMBER(AA74),AQ74="")</f>
        <v>1</v>
      </c>
      <c r="AW74" s="545" t="b">
        <f t="shared" ref="AW74:AW80" si="4">AND(ISNUMBER(AA74),AQ74&lt;&gt;AR74)</f>
        <v>1</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t="s">
        <v>265</v>
      </c>
      <c r="G75" s="1532" t="str">
        <f t="shared" si="0"/>
        <v>II tipas</v>
      </c>
      <c r="H75" s="1533"/>
      <c r="I75" s="1169" t="str">
        <f>AJ75</f>
        <v>GJ/1 000 Nm3</v>
      </c>
      <c r="J75" s="549"/>
      <c r="K75" s="550" t="str">
        <f t="shared" si="1"/>
        <v/>
      </c>
      <c r="L75" s="551">
        <v>33.695999999999998</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II tipas</v>
      </c>
      <c r="AA75" s="556">
        <f>IF(COUNTIF(EUconst_DefaultValues,Z75)&gt;0,MATCH(Z75,EUconst_DefaultValues,0),"")</f>
        <v>2</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netaik.</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33.695999999999998</v>
      </c>
      <c r="AS75" s="553" t="b">
        <f>AND(AC75=TRUE,OR(AND(F75&lt;&gt;"",NOT(ISNUMBER(AA75))),L75&lt;&gt;"",F75="",AQ75=""))</f>
        <v>1</v>
      </c>
      <c r="AT75" s="553" t="b">
        <f t="shared" si="2"/>
        <v>0</v>
      </c>
      <c r="AU75" s="31"/>
      <c r="AV75" s="567" t="b">
        <f t="shared" si="3"/>
        <v>1</v>
      </c>
      <c r="AW75" s="568" t="b">
        <f t="shared" si="4"/>
        <v>1</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32" t="str">
        <f t="shared" si="0"/>
        <v>OksK = 1</v>
      </c>
      <c r="H76" s="1533"/>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1756.5709663756797</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32" t="str">
        <f t="shared" si="0"/>
        <v/>
      </c>
      <c r="H77" s="1533"/>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31.627132992</v>
      </c>
      <c r="BD77" s="580">
        <f>BC77</f>
        <v>31.627132992</v>
      </c>
      <c r="BE77" s="581">
        <f>BC77</f>
        <v>31.627132992</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32" t="str">
        <f t="shared" si="0"/>
        <v/>
      </c>
      <c r="H78" s="1533"/>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32" t="str">
        <f t="shared" si="0"/>
        <v/>
      </c>
      <c r="H79" s="1533"/>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32" t="str">
        <f t="shared" si="0"/>
        <v/>
      </c>
      <c r="H80" s="1533"/>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58" t="str">
        <f>Translations!$B$674</f>
        <v>Pakopos galioja nuo:</v>
      </c>
      <c r="E82" s="1558"/>
      <c r="F82" s="1559"/>
      <c r="G82" s="1052"/>
      <c r="H82" s="615" t="str">
        <f>Translations!$B$675</f>
        <v>iki:</v>
      </c>
      <c r="I82" s="1052"/>
      <c r="J82" s="1549" t="str">
        <f>Translations!$B$676</f>
        <v>Atliekų katalogo numeris (jeigu taikytina):</v>
      </c>
      <c r="K82" s="1550"/>
      <c r="L82" s="1550"/>
      <c r="M82" s="1551"/>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47" t="str">
        <f>Translations!$B$160</f>
        <v>Pastabos:</v>
      </c>
      <c r="E86" s="1548"/>
      <c r="F86" s="1534"/>
      <c r="G86" s="1535"/>
      <c r="H86" s="1535"/>
      <c r="I86" s="1535"/>
      <c r="J86" s="1535"/>
      <c r="K86" s="1535"/>
      <c r="L86" s="1535"/>
      <c r="M86" s="1535"/>
      <c r="N86" s="1536"/>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39" t="s">
        <v>1819</v>
      </c>
      <c r="F89" s="1540"/>
      <c r="G89" s="1540"/>
      <c r="H89" s="1540"/>
      <c r="I89" s="1540"/>
      <c r="J89" s="1541"/>
      <c r="K89" s="1552" t="str">
        <f>IF(E90="","",INDEX(EUwideConstants!$F$353:$F$394,MATCH(E90,EUConst_TierActivityListNames,0)))</f>
        <v>Degimas</v>
      </c>
      <c r="L89" s="1553"/>
      <c r="M89" s="503" t="str">
        <f>Translations!$B$665</f>
        <v>CO2, iškastinio kuro kilmės:</v>
      </c>
      <c r="N89" s="1050">
        <f>IF(OR(K89="",T90=TRUE),"",INDEX(BC103:BE103,MATCH(K89,BC99:BE99,0)))</f>
        <v>0</v>
      </c>
      <c r="O89" s="741" t="s">
        <v>260</v>
      </c>
      <c r="P89" s="1157" t="str">
        <f>IF(AND(E89&lt;&gt;"",COUNTIF(P90:$P$2089,"PRINT")=0),"PRINT","")</f>
        <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0</v>
      </c>
      <c r="BI89" s="871" t="str">
        <f>AJ99</f>
        <v>t</v>
      </c>
      <c r="BJ89" s="871">
        <f>AR101</f>
        <v>78.400000000000006</v>
      </c>
      <c r="BK89" s="871" t="str">
        <f>AJ101</f>
        <v>tCO2/TJ</v>
      </c>
      <c r="BL89" s="871">
        <f>AR102</f>
        <v>39.1</v>
      </c>
      <c r="BM89" s="871" t="str">
        <f>AJ102</f>
        <v>GJ/t</v>
      </c>
      <c r="BN89" s="871">
        <f>AR103</f>
        <v>1</v>
      </c>
      <c r="BO89" s="871">
        <f>AR104</f>
        <v>1</v>
      </c>
      <c r="BP89" s="871">
        <f>AR105</f>
        <v>0</v>
      </c>
      <c r="BQ89" s="871" t="str">
        <f>AJ105</f>
        <v/>
      </c>
      <c r="BR89" s="871">
        <f>AR106</f>
        <v>0</v>
      </c>
      <c r="BS89" s="871">
        <f>AR107</f>
        <v>0</v>
      </c>
      <c r="BT89" s="871">
        <f>N89</f>
        <v>0</v>
      </c>
      <c r="BU89" s="871">
        <f>N90</f>
        <v>0</v>
      </c>
      <c r="BV89" s="871">
        <f>R92</f>
        <v>0</v>
      </c>
      <c r="BW89" s="871">
        <f>R98</f>
        <v>0</v>
      </c>
      <c r="BX89" s="871">
        <f>R99</f>
        <v>0</v>
      </c>
      <c r="BY89" s="57"/>
      <c r="BZ89" s="619" t="b">
        <f>CNTR_CalcRelevant=EUconst_NotRelevant</f>
        <v>0</v>
      </c>
    </row>
    <row r="90" spans="1:78" s="142" customFormat="1" ht="15" customHeight="1" thickBot="1" x14ac:dyDescent="0.25">
      <c r="A90" s="808"/>
      <c r="B90" s="166"/>
      <c r="C90" s="166"/>
      <c r="D90" s="166"/>
      <c r="E90" s="1554" t="str">
        <f>IF(ISBLANK(E89),"",IF(INDEX(B_InstallationDescription!$E$71:$E$145,MATCH(U88,B_InstallationDescription!$D$71:$D$145,0))&gt;0,INDEX(B_InstallationDescription!$E$71:$E$145,MATCH(U88,B_InstallationDescription!$D$71:$D$145,0)),""))</f>
        <v>Degimas: Kitas dujinis ir skystasis kuras</v>
      </c>
      <c r="F90" s="1555"/>
      <c r="G90" s="1555"/>
      <c r="H90" s="1555"/>
      <c r="I90" s="1555"/>
      <c r="J90" s="1556"/>
      <c r="M90" s="346" t="str">
        <f>Translations!$B$666</f>
        <v>CO2, biomasės kilmės.:</v>
      </c>
      <c r="N90" s="1051">
        <f>IF(OR(K89="",T90=TRUE),"",INDEX(BC102:BE102,MATCH(K89,BC99:BE99,0)))</f>
        <v>0</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57" t="str">
        <f>IF(E89="","",IF(T90=TRUE,HYPERLINK("#JUMP_14",EUconst_MsgGoOnPFC),HYPERLINK("#JUMP_E_8",EUconst_FurtherGuidancePoint1)))</f>
        <v xml:space="preserve">Išsamios duomenų įvedimo naudojantis šia priemone instrukcijos pateiktos šio lapo viršuje. </v>
      </c>
      <c r="F92" s="1557"/>
      <c r="G92" s="1557"/>
      <c r="H92" s="1557"/>
      <c r="I92" s="1557"/>
      <c r="J92" s="1557"/>
      <c r="K92" s="1557"/>
      <c r="L92" s="1557"/>
      <c r="M92" s="1557"/>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60" t="str">
        <f>Translations!$B$667</f>
        <v>Ar veiklos duomenys gaunami sudedant išmatuotus kiekius (t. y. ne atliekant nuolatinius matavimus)?</v>
      </c>
      <c r="F94" s="1560"/>
      <c r="G94" s="1560"/>
      <c r="H94" s="1560"/>
      <c r="I94" s="1560"/>
      <c r="J94" s="1560"/>
      <c r="K94" s="1560"/>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1249.96</v>
      </c>
      <c r="G96" s="1163" t="str">
        <f>Translations!$B$669</f>
        <v>Galutinis kiekis:</v>
      </c>
      <c r="H96" s="1180">
        <v>1249.96</v>
      </c>
      <c r="I96" s="1163" t="str">
        <f>Translations!$B$670</f>
        <v>Įsigytas kiekis:</v>
      </c>
      <c r="J96" s="1180">
        <v>0</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42" t="str">
        <f>Translations!$B$672</f>
        <v>pakopos aprašas</v>
      </c>
      <c r="H98" s="1542"/>
      <c r="I98" s="1537" t="str">
        <f>Translations!$B$158</f>
        <v>Vienetas</v>
      </c>
      <c r="J98" s="1537"/>
      <c r="K98" s="1537" t="str">
        <f>Translations!$B$673</f>
        <v>Vertė</v>
      </c>
      <c r="L98" s="1537"/>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32" t="str">
        <f>IF(OR(ISBLANK(F99),F99=EUconst_NoTier),"",IF(Z99=0,EUconst_NA,IF(ISERROR(Z99),"",Z99)))</f>
        <v>± 5,0%</v>
      </c>
      <c r="H99" s="1533"/>
      <c r="I99" s="1165" t="str">
        <f>IF(J99&lt;&gt;"","",AI99)</f>
        <v/>
      </c>
      <c r="J99" s="1166" t="s">
        <v>280</v>
      </c>
      <c r="K99" s="1173">
        <f>IF(L99="",AQ99,"")</f>
        <v>0</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0</v>
      </c>
      <c r="S99" s="31"/>
      <c r="T99" s="514" t="str">
        <f>EUconst_CNTR_ActivityData&amp;E90</f>
        <v>ActivityData_Degimas: Kitas dujinis ir skystasis kuras</v>
      </c>
      <c r="U99" s="497"/>
      <c r="V99" s="514" t="str">
        <f>IF(E89="","",INDEX(B_InstallationDescription!$I$71:$I$145,MATCH(U88,B_InstallationDescription!$D$71:$D$145,0)))</f>
        <v>Skystasis – Sunkusis mazutas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t</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0</v>
      </c>
      <c r="AR99" s="518">
        <f>IF(Y99=EUconst_NA,0,IF(COUNT(K99:L99)=0,0,IF(L99="",K99,L99)))</f>
        <v>0</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265</v>
      </c>
      <c r="G101" s="1532" t="str">
        <f t="shared" ref="G101:G107" si="7">IF(OR(ISBLANK(F101),F101=EUconst_NoTier),"",IF(Z101=0,EUconst_NotApplicable,IF(ISERROR(Z101),"",Z101)))</f>
        <v>II tipas</v>
      </c>
      <c r="H101" s="1538"/>
      <c r="I101" s="1167" t="str">
        <f>IF(J101&lt;&gt;"","",AI101)</f>
        <v/>
      </c>
      <c r="J101" s="1168" t="s">
        <v>1809</v>
      </c>
      <c r="K101" s="528" t="str">
        <f t="shared" ref="K101:K107" si="8">IF(L101="",AQ101,"")</f>
        <v/>
      </c>
      <c r="L101" s="529">
        <v>78.400000000000006</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Skystasis – Sunkusis mazutas</v>
      </c>
      <c r="W101" s="31"/>
      <c r="X101" s="497"/>
      <c r="Y101" s="532">
        <f>IF(OR(T90=TRUE,E90=""),"",IF(F101=EUconst_NA,EUconst_NA,INDEX(EUwideConstants!$N:$N,MATCH(T101,EUwideConstants!$Q:$Q,0))))</f>
        <v>3</v>
      </c>
      <c r="Z101" s="533" t="str">
        <f>IF(ISBLANK(F101),"",IF(F101=EUconst_NA,"",INDEX(EUwideConstants!$H:$M,MATCH(T101,EUwideConstants!$Q:$Q,0),MATCH(F101,CNTR_TierList,0))))</f>
        <v>II tipas</v>
      </c>
      <c r="AA101" s="534">
        <f>IF(COUNTIF(EUconst_DefaultValues,Z101)&gt;0,MATCH(Z101,EUconst_DefaultValues,0),"")</f>
        <v>2</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1</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78.400000000000006</v>
      </c>
      <c r="AS101" s="531" t="b">
        <f>AND(AC101=TRUE,OR(AND(F101&lt;&gt;"",NOT(ISNUMBER(AA101))),L101&lt;&gt;"",F101="",AQ101=""))</f>
        <v>1</v>
      </c>
      <c r="AT101" s="531" t="b">
        <f t="shared" ref="AT101:AT107" si="9">AND(AC101=TRUE,NOT(AS101))</f>
        <v>0</v>
      </c>
      <c r="AU101" s="31"/>
      <c r="AV101" s="544" t="b">
        <f t="shared" ref="AV101:AV107" si="10">AND(ISNUMBER(AA101),AQ101="")</f>
        <v>1</v>
      </c>
      <c r="AW101" s="545" t="b">
        <f t="shared" ref="AW101:AW107" si="11">AND(ISNUMBER(AA101),AQ101&lt;&gt;AR101)</f>
        <v>1</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32" t="str">
        <f t="shared" si="7"/>
        <v>II tipas</v>
      </c>
      <c r="H102" s="1533"/>
      <c r="I102" s="1169" t="str">
        <f>AJ102</f>
        <v>GJ/t</v>
      </c>
      <c r="J102" s="549"/>
      <c r="K102" s="550" t="str">
        <f t="shared" si="8"/>
        <v/>
      </c>
      <c r="L102" s="551">
        <v>39.1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Skystasis – Sunkusis mazutas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GJ/t</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39.1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0</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32" t="str">
        <f t="shared" si="7"/>
        <v>OksK = 1</v>
      </c>
      <c r="H103" s="1533"/>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Skystasis – Sunkusis mazutas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32" t="str">
        <f t="shared" si="7"/>
        <v/>
      </c>
      <c r="H104" s="1533"/>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Skystasis – Sunkusis mazutas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32" t="str">
        <f t="shared" si="7"/>
        <v/>
      </c>
      <c r="H105" s="1533"/>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Skystasis – Sunkusis mazutas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0</v>
      </c>
      <c r="BD105" s="580">
        <f>BC105</f>
        <v>0</v>
      </c>
      <c r="BE105" s="581">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t="s">
        <v>1414</v>
      </c>
      <c r="G106" s="1532" t="str">
        <f t="shared" si="7"/>
        <v/>
      </c>
      <c r="H106" s="1533"/>
      <c r="I106" s="1170" t="str">
        <f>IF(OR(AC106=FALSE,Y106=EUconst_NA),"","-")</f>
        <v/>
      </c>
      <c r="J106" s="569"/>
      <c r="K106" s="570" t="str">
        <f t="shared" si="8"/>
        <v/>
      </c>
      <c r="L106" s="703"/>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Skystasis – Sunkusis mazutas</v>
      </c>
      <c r="W106" s="531" t="str">
        <f>IF(COUNTIF(MSPara_SourceStreamCategory,V106)=0,"",INDEX(MSPara_IsFossil,MATCH(V106,MSPara_SourceStreamCategory,0)))</f>
        <v/>
      </c>
      <c r="X106" s="497"/>
      <c r="Y106" s="554" t="str">
        <f>IF(OR(T90=TRUE,E90=""),"",IF(OR(W106=TRUE,F106=EUconst_NA),EUconst_NA,INDEX(EUwideConstants!$N:$N,MATCH(T106,EUwideConstants!$Q:$Q,0))))</f>
        <v>netaik.</v>
      </c>
      <c r="Z106" s="555" t="str">
        <f>IF(ISBLANK(F106),"",IF(F106=EUconst_NA,"",INDEX(EUwideConstants!$H:$M,MATCH(T106,EUwideConstants!$Q:$Q,0),MATCH(F106,CNTR_TierList,0))))</f>
        <v/>
      </c>
      <c r="AA106" s="595" t="str">
        <f>IF(F106=1,1,"")</f>
        <v/>
      </c>
      <c r="AB106" s="31"/>
      <c r="AC106" s="557" t="b">
        <f>AND(AC99,Y106&lt;&gt;EUconst_NA)</f>
        <v>0</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0</v>
      </c>
      <c r="AS106" s="553" t="b">
        <f>AND(AC106=TRUE,OR(AND(F106&lt;&gt;"",NOT(ISNUMBER(AA106))),L106&lt;&gt;"",F106="",AQ106=""))</f>
        <v>0</v>
      </c>
      <c r="AT106" s="553" t="b">
        <f t="shared" si="9"/>
        <v>0</v>
      </c>
      <c r="AU106" s="31"/>
      <c r="AV106" s="567" t="b">
        <f t="shared" si="10"/>
        <v>0</v>
      </c>
      <c r="AW106" s="568" t="b">
        <f t="shared" si="11"/>
        <v>0</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1</v>
      </c>
    </row>
    <row r="107" spans="1:78" s="142" customFormat="1" ht="12.75" customHeight="1" thickBot="1" x14ac:dyDescent="0.25">
      <c r="A107" s="808"/>
      <c r="B107" s="166"/>
      <c r="C107" s="777" t="s">
        <v>454</v>
      </c>
      <c r="D107" s="512" t="str">
        <f>Translations!$B$647</f>
        <v>Netvar. BioC:</v>
      </c>
      <c r="E107" s="513"/>
      <c r="F107" s="597" t="s">
        <v>1414</v>
      </c>
      <c r="G107" s="1532" t="str">
        <f t="shared" si="7"/>
        <v/>
      </c>
      <c r="H107" s="1533"/>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Skystasis – Sunkusis mazutas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58" t="str">
        <f>Translations!$B$674</f>
        <v>Pakopos galioja nuo:</v>
      </c>
      <c r="E109" s="1558"/>
      <c r="F109" s="1559"/>
      <c r="G109" s="1052"/>
      <c r="H109" s="615" t="str">
        <f>Translations!$B$675</f>
        <v>iki:</v>
      </c>
      <c r="I109" s="1052"/>
      <c r="J109" s="1549" t="str">
        <f>Translations!$B$676</f>
        <v>Atliekų katalogo numeris (jeigu taikytina):</v>
      </c>
      <c r="K109" s="1550"/>
      <c r="L109" s="1550"/>
      <c r="M109" s="1551"/>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714"/>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47" t="str">
        <f>Translations!$B$160</f>
        <v>Pastabos:</v>
      </c>
      <c r="E113" s="1548"/>
      <c r="F113" s="1534"/>
      <c r="G113" s="1535"/>
      <c r="H113" s="1535"/>
      <c r="I113" s="1535"/>
      <c r="J113" s="1535"/>
      <c r="K113" s="1535"/>
      <c r="L113" s="1535"/>
      <c r="M113" s="1535"/>
      <c r="N113" s="1536"/>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f>IF(ISBLANK(E116),"",MATCH(E116,CNTR_SourceStreamNames,0))</f>
        <v>3</v>
      </c>
      <c r="U115" s="618" t="str">
        <f>IF(ISBLANK(E116),"",INDEX(B_InstallationDescription!$D$71:$D$145,MATCH(E116,CNTR_SourceStreamNames,0)))</f>
        <v>F3</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PRINT</v>
      </c>
      <c r="B116" s="166"/>
      <c r="C116" s="617">
        <f>C89+1</f>
        <v>3</v>
      </c>
      <c r="D116" s="166"/>
      <c r="E116" s="1539" t="s">
        <v>1820</v>
      </c>
      <c r="F116" s="1540"/>
      <c r="G116" s="1540"/>
      <c r="H116" s="1540"/>
      <c r="I116" s="1540"/>
      <c r="J116" s="1541"/>
      <c r="K116" s="1552" t="str">
        <f>IF(E117="","",INDEX(EUwideConstants!$F$353:$F$394,MATCH(E117,EUConst_TierActivityListNames,0)))</f>
        <v>Degimas</v>
      </c>
      <c r="L116" s="1553"/>
      <c r="M116" s="503" t="str">
        <f>Translations!$B$665</f>
        <v>CO2, iškastinio kuro kilmės:</v>
      </c>
      <c r="N116" s="1050">
        <f>IF(OR(K116="",T117=TRUE),"",INDEX(BC130:BE130,MATCH(K116,BC126:BE126,0)))</f>
        <v>0</v>
      </c>
      <c r="O116" s="741" t="s">
        <v>260</v>
      </c>
      <c r="P116" s="1157" t="str">
        <f>IF(AND(E116&lt;&gt;"",COUNTIF(P117:$P$2089,"PRINT")=0),"PRINT","")</f>
        <v>PRINT</v>
      </c>
      <c r="Q116" s="352" t="str">
        <f>EUconst_SumCO2 &amp; "_" &amp; K116</f>
        <v>SUM_CO2_Degimas</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9369.9499999999989</v>
      </c>
      <c r="BI116" s="871" t="str">
        <f>AJ126</f>
        <v>t</v>
      </c>
      <c r="BJ116" s="871">
        <f>AR128</f>
        <v>101.34</v>
      </c>
      <c r="BK116" s="871" t="str">
        <f>AJ128</f>
        <v>tCO2/TJ</v>
      </c>
      <c r="BL116" s="871">
        <f>AR129</f>
        <v>15.6</v>
      </c>
      <c r="BM116" s="871" t="str">
        <f>AJ129</f>
        <v>GJ/t</v>
      </c>
      <c r="BN116" s="871">
        <f>AR130</f>
        <v>1</v>
      </c>
      <c r="BO116" s="871">
        <f>AR131</f>
        <v>1</v>
      </c>
      <c r="BP116" s="871">
        <f>AR132</f>
        <v>0</v>
      </c>
      <c r="BQ116" s="871" t="str">
        <f>AJ132</f>
        <v/>
      </c>
      <c r="BR116" s="871">
        <f>AR133</f>
        <v>1</v>
      </c>
      <c r="BS116" s="871">
        <f>AR134</f>
        <v>0</v>
      </c>
      <c r="BT116" s="871">
        <f>N116</f>
        <v>0</v>
      </c>
      <c r="BU116" s="871">
        <f>N117</f>
        <v>14812.991434799998</v>
      </c>
      <c r="BV116" s="871">
        <f>R119</f>
        <v>0</v>
      </c>
      <c r="BW116" s="871">
        <f>R125</f>
        <v>0</v>
      </c>
      <c r="BX116" s="871">
        <f>R126</f>
        <v>146.17121999999998</v>
      </c>
      <c r="BY116" s="57"/>
      <c r="BZ116" s="619" t="b">
        <f>CNTR_CalcRelevant=EUconst_NotRelevant</f>
        <v>0</v>
      </c>
    </row>
    <row r="117" spans="1:78" s="142" customFormat="1" ht="15" customHeight="1" thickBot="1" x14ac:dyDescent="0.25">
      <c r="A117" s="808"/>
      <c r="B117" s="166"/>
      <c r="C117" s="166"/>
      <c r="D117" s="166"/>
      <c r="E117" s="1554" t="str">
        <f>IF(ISBLANK(E116),"",IF(INDEX(B_InstallationDescription!$E$71:$E$145,MATCH(U115,B_InstallationDescription!$D$71:$D$145,0))&gt;0,INDEX(B_InstallationDescription!$E$71:$E$145,MATCH(U115,B_InstallationDescription!$D$71:$D$145,0)),""))</f>
        <v>Degimas: Kietasis kuras</v>
      </c>
      <c r="F117" s="1555"/>
      <c r="G117" s="1555"/>
      <c r="H117" s="1555"/>
      <c r="I117" s="1555"/>
      <c r="J117" s="1556"/>
      <c r="M117" s="346" t="str">
        <f>Translations!$B$666</f>
        <v>CO2, biomasės kilmės.:</v>
      </c>
      <c r="N117" s="1051">
        <f>IF(OR(K116="",T117=TRUE),"",INDEX(BC129:BE129,MATCH(K116,BC126:BE126,0)))</f>
        <v>14812.991434799998</v>
      </c>
      <c r="O117" s="742" t="s">
        <v>260</v>
      </c>
      <c r="P117" s="494"/>
      <c r="Q117" s="352" t="str">
        <f>EUconst_SumBioCO2 &amp; "_" &amp; K116</f>
        <v>SUM_bioCO2_Degimas</v>
      </c>
      <c r="R117" s="494"/>
      <c r="S117" s="24"/>
      <c r="T117" s="49" t="b">
        <f>IF(E117="","",MATCH(E117,EUConst_TierActivityListNames,0)&gt;40)</f>
        <v>0</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57" t="str">
        <f>IF(E116="","",IF(T117=TRUE,HYPERLINK("#JUMP_14",EUconst_MsgGoOnPFC),HYPERLINK("#JUMP_E_8",EUconst_FurtherGuidancePoint1)))</f>
        <v xml:space="preserve">Išsamios duomenų įvedimo naudojantis šia priemone instrukcijos pateiktos šio lapo viršuje. </v>
      </c>
      <c r="F119" s="1557"/>
      <c r="G119" s="1557"/>
      <c r="H119" s="1557"/>
      <c r="I119" s="1557"/>
      <c r="J119" s="1557"/>
      <c r="K119" s="1557"/>
      <c r="L119" s="1557"/>
      <c r="M119" s="1557"/>
      <c r="N119" s="143"/>
      <c r="O119" s="733"/>
      <c r="P119" s="34"/>
      <c r="Q119" s="352" t="str">
        <f>EUconst_SumNonSustBioCO2 &amp; "_" &amp; K116</f>
        <v>SUM_bioNonSustCO2_Degimas</v>
      </c>
      <c r="R119" s="707">
        <f>IF(OR(K116="",T117=TRUE),"",ROUND(INDEX(BC128:BE128,MATCH(K116,BC126:BE126,0)),0))</f>
        <v>0</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60" t="str">
        <f>Translations!$B$667</f>
        <v>Ar veiklos duomenys gaunami sudedant išmatuotus kiekius (t. y. ne atliekant nuolatinius matavimus)?</v>
      </c>
      <c r="F121" s="1560"/>
      <c r="G121" s="1560"/>
      <c r="H121" s="1560"/>
      <c r="I121" s="1560"/>
      <c r="J121" s="1560"/>
      <c r="K121" s="1560"/>
      <c r="L121" s="1179" t="b">
        <v>1</v>
      </c>
      <c r="M121" s="507"/>
      <c r="O121" s="733"/>
      <c r="P121" s="24"/>
      <c r="Q121" s="24"/>
      <c r="R121" s="24"/>
      <c r="S121" s="24"/>
      <c r="T121" s="24"/>
      <c r="U121" s="24"/>
      <c r="V121" s="31"/>
      <c r="W121" s="31"/>
      <c r="X121" s="31"/>
      <c r="Y121" s="494"/>
      <c r="Z121" s="31"/>
      <c r="AA121" s="31"/>
      <c r="AB121" s="31"/>
      <c r="AC121" s="1172" t="b">
        <f>AND(E116&lt;&gt;"",T117&lt;&gt;TRUE)</f>
        <v>1</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0</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v>180.83</v>
      </c>
      <c r="G123" s="1163" t="str">
        <f>Translations!$B$669</f>
        <v>Galutinis kiekis:</v>
      </c>
      <c r="H123" s="1180">
        <v>498.19</v>
      </c>
      <c r="I123" s="1163" t="str">
        <f>Translations!$B$670</f>
        <v>Įsigytas kiekis:</v>
      </c>
      <c r="J123" s="1180">
        <v>9687.31</v>
      </c>
      <c r="K123" s="1163" t="str">
        <f>Translations!$B$671</f>
        <v>Perduotas kiekis:</v>
      </c>
      <c r="L123" s="1180">
        <v>0</v>
      </c>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1</v>
      </c>
      <c r="AD123" s="31"/>
      <c r="AE123" s="31"/>
      <c r="AF123" s="59"/>
      <c r="AG123" s="31"/>
      <c r="AH123" s="31"/>
      <c r="AI123" s="31"/>
      <c r="AJ123" s="504"/>
      <c r="AK123" s="504"/>
      <c r="AL123" s="342"/>
      <c r="AM123" s="31"/>
      <c r="AN123" s="31"/>
      <c r="AO123" s="31"/>
      <c r="AP123" s="31"/>
      <c r="AQ123" s="31"/>
      <c r="AR123" s="31"/>
      <c r="AS123" s="31"/>
      <c r="AT123" s="1172" t="b">
        <f>AND(AT121=TRUE,L121="")</f>
        <v>0</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0</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42" t="str">
        <f>Translations!$B$672</f>
        <v>pakopos aprašas</v>
      </c>
      <c r="H125" s="1542"/>
      <c r="I125" s="1537" t="str">
        <f>Translations!$B$158</f>
        <v>Vienetas</v>
      </c>
      <c r="J125" s="1537"/>
      <c r="K125" s="1537" t="str">
        <f>Translations!$B$673</f>
        <v>Vertė</v>
      </c>
      <c r="L125" s="1537"/>
      <c r="M125" s="507" t="str">
        <f>Translations!$B$610</f>
        <v>klaida</v>
      </c>
      <c r="O125" s="733"/>
      <c r="P125" s="508"/>
      <c r="Q125" s="352" t="str">
        <f>EUconst_SumEnergyIN &amp; "_" &amp; K116</f>
        <v>SUM_EnergyIN_Degimas</v>
      </c>
      <c r="R125" s="399">
        <f>IF(OR(K116="",T117)=TRUE,"",INDEX(BC131:BE131,MATCH(K116,BC126:BE126,0)))</f>
        <v>0</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v>2</v>
      </c>
      <c r="G126" s="1532" t="str">
        <f>IF(OR(ISBLANK(F126),F126=EUconst_NoTier),"",IF(Z126=0,EUconst_NA,IF(ISERROR(Z126),"",Z126)))</f>
        <v>± 5,0%</v>
      </c>
      <c r="H126" s="1533"/>
      <c r="I126" s="1165" t="str">
        <f>IF(J126&lt;&gt;"","",AI126)</f>
        <v/>
      </c>
      <c r="J126" s="1166" t="s">
        <v>280</v>
      </c>
      <c r="K126" s="1173">
        <f>IF(L126="",AQ126,"")</f>
        <v>9369.9499999999989</v>
      </c>
      <c r="L126" s="1256"/>
      <c r="M126" s="709" t="str">
        <f>IF(AND(E117&lt;&gt;"",OR(F126="",COUNT(K126:L126)=0),Y126&lt;&gt;EUconst_NA,T117&lt;&gt;TRUE),EUconst_ERR_Incomplete,IF(COUNTIF(AX126:AZ126,TRUE)&gt;0,EUconst_ERR_Inconsistent,""))</f>
        <v/>
      </c>
      <c r="O126" s="733"/>
      <c r="P126" s="644"/>
      <c r="Q126" s="352" t="str">
        <f>EUconst_SumBioEnergyIN &amp; "_" &amp; K116</f>
        <v>SUM_BioEnergyIN_Degimas</v>
      </c>
      <c r="R126" s="399">
        <f>IF(OR(K116="",T117)=TRUE,"",INDEX(BC132:BE132,MATCH(K116,BC126:BE126,0)))</f>
        <v>146.17121999999998</v>
      </c>
      <c r="S126" s="31"/>
      <c r="T126" s="514" t="str">
        <f>EUconst_CNTR_ActivityData&amp;E117</f>
        <v>ActivityData_Degimas: Kietasis kuras</v>
      </c>
      <c r="U126" s="497"/>
      <c r="V126" s="514" t="str">
        <f>IF(E116="","",INDEX(B_InstallationDescription!$I$71:$I$145,MATCH(U115,B_InstallationDescription!$D$71:$D$145,0)))</f>
        <v>Kietasis – Mediena (ne atliekos)</v>
      </c>
      <c r="W126" s="504" t="s">
        <v>539</v>
      </c>
      <c r="X126" s="497"/>
      <c r="Y126" s="515">
        <f>IF(OR(T117=TRUE,E117=""),"",INDEX(EUwideConstants!$N:$N,MATCH(T126,EUwideConstants!$Q:$Q,0)))</f>
        <v>4</v>
      </c>
      <c r="Z126" s="516" t="str">
        <f>IF(ISBLANK(F126),"",IF(F126=EUconst_NA,"",INDEX(EUwideConstants!$H:$M,MATCH(T126,EUwideConstants!$Q:$Q,0),MATCH(F126,CNTR_TierList,0))))</f>
        <v>± 5,0%</v>
      </c>
      <c r="AA126" s="517" t="s">
        <v>304</v>
      </c>
      <c r="AB126" s="504"/>
      <c r="AC126" s="518" t="b">
        <f>AC121</f>
        <v>1</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netaik.</v>
      </c>
      <c r="AG126" s="521" t="str">
        <f>IF(AC126=TRUE, IF(COUNTIF(MSPara_SourceStreamCategory,V126)=0,"",INDEX(MSPara_CalcFactorsMatrix,MATCH(V126,MSPara_SourceStreamCategory,0),MATCH(AE126&amp;"_"&amp;1,MSPara_CalcFactors,0))),"")</f>
        <v>t</v>
      </c>
      <c r="AH126" s="518" t="str">
        <f>IF(OR(AF126="",AF126=EUconst_NA),IF(OR(AG126=EUconst_NA,AG126=""),"",AG126),AF126)</f>
        <v>t</v>
      </c>
      <c r="AI126" s="515" t="str">
        <f>IF(AC126=TRUE,IF(AH126="",EUconst_t,AH126),"")</f>
        <v>t</v>
      </c>
      <c r="AJ126" s="522" t="str">
        <f>IF(J126="",AI126,J126)</f>
        <v>t</v>
      </c>
      <c r="AK126" s="523" t="b">
        <f>IF(K116=EUconst_Fuel,J126&lt;&gt;"",FALSE)</f>
        <v>1</v>
      </c>
      <c r="AL126" s="342"/>
      <c r="AM126" s="514" t="str">
        <f>EUconst_CNTR_ActivityData&amp;EUconst_Value</f>
        <v>ActivityData_Vertė</v>
      </c>
      <c r="AN126" s="505"/>
      <c r="AO126" s="505"/>
      <c r="AP126" s="518" t="b">
        <f>AND(AND(AH126&lt;&gt;"",AJ126&lt;&gt;""),AJ126=AH126)</f>
        <v>1</v>
      </c>
      <c r="AQ126" s="619">
        <f>IF(L121=TRUE,SUM(F123)-SUM(H123)+SUM(J123)-SUM(L123),"")</f>
        <v>9369.9499999999989</v>
      </c>
      <c r="AR126" s="518">
        <f>IF(Y126=EUconst_NA,0,IF(COUNT(K126:L126)=0,0,IF(L126="",K126,L126)))</f>
        <v>9369.9499999999989</v>
      </c>
      <c r="AS126" s="1172" t="b">
        <f>AND(AC126=TRUE,OR(L126&lt;&gt;"",AQ126=""))</f>
        <v>0</v>
      </c>
      <c r="AT126" s="1172" t="b">
        <f>AND(AC126=TRUE,NOT(AS126))</f>
        <v>1</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0</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t="s">
        <v>265</v>
      </c>
      <c r="G128" s="1532" t="str">
        <f t="shared" ref="G128:G134" si="14">IF(OR(ISBLANK(F128),F128=EUconst_NoTier),"",IF(Z128=0,EUconst_NotApplicable,IF(ISERROR(Z128),"",Z128)))</f>
        <v>II tipas</v>
      </c>
      <c r="H128" s="1538"/>
      <c r="I128" s="1167" t="str">
        <f>IF(J128&lt;&gt;"","",AI128)</f>
        <v/>
      </c>
      <c r="J128" s="1168" t="s">
        <v>1809</v>
      </c>
      <c r="K128" s="528" t="str">
        <f t="shared" ref="K128:K134" si="15">IF(L128="",AQ128,"")</f>
        <v/>
      </c>
      <c r="L128" s="529">
        <v>101.34</v>
      </c>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EF_Degimas: Kietasis kuras</v>
      </c>
      <c r="U128" s="497"/>
      <c r="V128" s="531" t="str">
        <f>V126</f>
        <v>Kietasis – Mediena (ne atliekos)</v>
      </c>
      <c r="W128" s="31"/>
      <c r="X128" s="497"/>
      <c r="Y128" s="532">
        <f>IF(OR(T117=TRUE,E117=""),"",IF(F128=EUconst_NA,EUconst_NA,INDEX(EUwideConstants!$N:$N,MATCH(T128,EUwideConstants!$Q:$Q,0))))</f>
        <v>3</v>
      </c>
      <c r="Z128" s="533" t="str">
        <f>IF(ISBLANK(F128),"",IF(F128=EUconst_NA,"",INDEX(EUwideConstants!$H:$M,MATCH(T128,EUwideConstants!$Q:$Q,0),MATCH(F128,CNTR_TierList,0))))</f>
        <v>II tipas</v>
      </c>
      <c r="AA128" s="534">
        <f>IF(COUNTIF(EUconst_DefaultValues,Z128)&gt;0,MATCH(Z128,EUconst_DefaultValues,0),"")</f>
        <v>2</v>
      </c>
      <c r="AB128" s="31"/>
      <c r="AC128" s="535" t="b">
        <f>AND(AC126,Y128&lt;&gt;EUconst_NA)</f>
        <v>1</v>
      </c>
      <c r="AD128" s="31"/>
      <c r="AE128" s="519" t="str">
        <f>EUconst_CNTR_EF&amp;EUconst_Unit</f>
        <v>EF_Vienetas</v>
      </c>
      <c r="AF128" s="536" t="str">
        <f>IF(AC128=TRUE, IF(COUNTIF(MSPara_SourceStreamCategory,V128)=0,"",INDEX(MSPara_CalcFactorsMatrix,MATCH(V128,MSPara_SourceStreamCategory,0),MATCH(AE128&amp;"_"&amp;2,MSPara_CalcFactors,0))),"")</f>
        <v>tCO2/TJ</v>
      </c>
      <c r="AG128" s="537" t="str">
        <f>IF(AC128=TRUE, IF(COUNTIF(MSPara_SourceStreamCategory,V128)=0,"",INDEX(MSPara_CalcFactorsMatrix,MATCH(V128,MSPara_SourceStreamCategory,0),MATCH(AE128&amp;"_"&amp;1,MSPara_CalcFactors,0))),"")</f>
        <v>tCO2/TJ</v>
      </c>
      <c r="AH128" s="538" t="str">
        <f>IF(AA128="","",INDEX(AF128:AG128,3-AA128))</f>
        <v>tCO2/TJ</v>
      </c>
      <c r="AI128" s="539" t="str">
        <f>IF(AC128=TRUE,IF(OR(AH128="",AH128=EUconst_NA),IF(K116=EUconst_Fuel,EUconst_tCO2pTJ,EUconst_tCO2pt),AH128),"")</f>
        <v>tCO2/TJ</v>
      </c>
      <c r="AJ128" s="535" t="str">
        <f>IF(J128="",AI128,J128)</f>
        <v>tCO2/TJ</v>
      </c>
      <c r="AK128" s="540" t="b">
        <f>IF(K116=EUconst_Fuel,J128&lt;&gt;"",FALSE)</f>
        <v>1</v>
      </c>
      <c r="AL128" s="342"/>
      <c r="AM128" s="519" t="str">
        <f>EUconst_CNTR_EF&amp;EUconst_Value</f>
        <v>EF_Vertė</v>
      </c>
      <c r="AN128" s="541" t="str">
        <f>IF(AC128=TRUE,IF(COUNTIF(MSPara_SourceStreamCategory,V128)=0,"",INDEX(MSPara_CalcFactorsMatrix,MATCH(V128,MSPara_SourceStreamCategory,0),MATCH(AM128&amp;"_"&amp;2,MSPara_CalcFactors,0))),"")</f>
        <v>netaik.</v>
      </c>
      <c r="AO128" s="542">
        <f>IF(AC128=TRUE,IF(COUNTIF(MSPara_SourceStreamCategory,V128)=0,"",INDEX(MSPara_CalcFactorsMatrix,MATCH(V128,MSPara_SourceStreamCategory,0),MATCH(AM128&amp;"_"&amp;1,MSPara_CalcFactors,0))),"")</f>
        <v>0</v>
      </c>
      <c r="AP128" s="535" t="b">
        <f>AND(AND(AH128&lt;&gt;"",AJ128&lt;&gt;""),AJ128=AH128)</f>
        <v>1</v>
      </c>
      <c r="AQ128" s="543" t="str">
        <f>IF(AND(AA128&lt;&gt;"",AP128=TRUE),IF(OR(INDEX(AN128:AO128,3-AA128)=EUconst_NA,INDEX(AN128:AO128,3-AA128)=0),"",INDEX(AN128:AO128,3-AA128)),"")</f>
        <v/>
      </c>
      <c r="AR128" s="535">
        <f>IF(AC128=TRUE,IF(COUNT(K128:L128)=0,0,IF(L128="",K128,L128)),0)</f>
        <v>101.34</v>
      </c>
      <c r="AS128" s="531" t="b">
        <f>AND(AC128=TRUE,OR(AND(F128&lt;&gt;"",NOT(ISNUMBER(AA128))),L128&lt;&gt;"",F128="",AQ128=""))</f>
        <v>1</v>
      </c>
      <c r="AT128" s="531" t="b">
        <f t="shared" ref="AT128:AT134" si="16">AND(AC128=TRUE,NOT(AS128))</f>
        <v>0</v>
      </c>
      <c r="AU128" s="31"/>
      <c r="AV128" s="544" t="b">
        <f t="shared" ref="AV128:AV134" si="17">AND(ISNUMBER(AA128),AQ128="")</f>
        <v>1</v>
      </c>
      <c r="AW128" s="545" t="b">
        <f t="shared" ref="AW128:AW134" si="18">AND(ISNUMBER(AA128),AQ128&lt;&gt;AR128)</f>
        <v>1</v>
      </c>
      <c r="AX128" s="546" t="b">
        <f>OR(AND(AJ126=EUconst_kNm3,AJ128=EUconst_tCO2pt),AND(AJ126=EUconst_t,AJ128=EUconst_tCO2pkNm3))</f>
        <v>0</v>
      </c>
      <c r="AY128" s="531" t="b">
        <f t="shared" ref="AY128:AY134" si="19">AND(L128&lt;&gt;"",Y128=EUconst_NA)</f>
        <v>0</v>
      </c>
      <c r="AZ128" s="31"/>
      <c r="BA128" s="31"/>
      <c r="BB128" s="547" t="s">
        <v>594</v>
      </c>
      <c r="BC128" s="546">
        <f>IF(K116=BC126,AR126*IF(AJ128=EUconst_tCO2pTJ,(AR129/1000),1)*AR128*AR130*AR134,"")</f>
        <v>0</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0</v>
      </c>
    </row>
    <row r="129" spans="1:78" s="142" customFormat="1" ht="12.75" customHeight="1" thickBot="1" x14ac:dyDescent="0.25">
      <c r="A129" s="808"/>
      <c r="B129" s="166"/>
      <c r="C129" s="814" t="s">
        <v>198</v>
      </c>
      <c r="D129" s="512" t="str">
        <f>Translations!$B$636</f>
        <v>GŠV:</v>
      </c>
      <c r="E129" s="513"/>
      <c r="F129" s="548" t="s">
        <v>265</v>
      </c>
      <c r="G129" s="1532" t="str">
        <f t="shared" si="14"/>
        <v>II tipas</v>
      </c>
      <c r="H129" s="1533"/>
      <c r="I129" s="1169" t="str">
        <f>AJ129</f>
        <v>GJ/t</v>
      </c>
      <c r="J129" s="549"/>
      <c r="K129" s="550" t="str">
        <f t="shared" si="15"/>
        <v/>
      </c>
      <c r="L129" s="551">
        <v>15.6</v>
      </c>
      <c r="M129" s="709" t="str">
        <f>IF(AND(E117&lt;&gt;"",OR(F129="",COUNT(K129:L129)=0),Y129&lt;&gt;EUconst_NA,T117&lt;&gt;TRUE),EUconst_ERR_Incomplete,IF(COUNTIF(AX129:AZ129,TRUE)&gt;0,EUconst_ERR_Inconsistent,""))</f>
        <v/>
      </c>
      <c r="O129" s="733"/>
      <c r="P129" s="34"/>
      <c r="Q129" s="34"/>
      <c r="R129" s="34"/>
      <c r="S129" s="31"/>
      <c r="T129" s="552" t="str">
        <f>EUconst_CNTR_NCV&amp;E117</f>
        <v>NCV_Degimas: Kietasis kuras</v>
      </c>
      <c r="U129" s="497"/>
      <c r="V129" s="553" t="str">
        <f t="shared" ref="V129:V134" si="20">V128</f>
        <v>Kietasis – Mediena (ne atliekos)</v>
      </c>
      <c r="W129" s="31"/>
      <c r="X129" s="497"/>
      <c r="Y129" s="554">
        <f>IF(OR(T117=TRUE,E117=""),"",IF(F129=EUconst_NA,EUconst_NA,INDEX(EUwideConstants!$N:$N,MATCH(T129,EUwideConstants!$Q:$Q,0))))</f>
        <v>3</v>
      </c>
      <c r="Z129" s="555" t="str">
        <f>IF(ISBLANK(F129),"",IF(F129=EUconst_NA,"",INDEX(EUwideConstants!$H:$M,MATCH(T129,EUwideConstants!$Q:$Q,0),MATCH(F129,CNTR_TierList,0))))</f>
        <v>II tipas</v>
      </c>
      <c r="AA129" s="556">
        <f>IF(COUNTIF(EUconst_DefaultValues,Z129)&gt;0,MATCH(Z129,EUconst_DefaultValues,0),"")</f>
        <v>2</v>
      </c>
      <c r="AB129" s="31"/>
      <c r="AC129" s="557" t="b">
        <f>AND(AC126,Y129&lt;&gt;EUconst_NA)</f>
        <v>1</v>
      </c>
      <c r="AD129" s="31"/>
      <c r="AE129" s="558" t="str">
        <f>EUconst_CNTR_NCV&amp;EUconst_Unit</f>
        <v>NCV_Vienetas</v>
      </c>
      <c r="AF129" s="559" t="str">
        <f>IF(AC129=TRUE, IF(COUNTIF(MSPara_SourceStreamCategory,V129)=0,"",INDEX(MSPara_CalcFactorsMatrix,MATCH(V129,MSPara_SourceStreamCategory,0),MATCH(AE129&amp;"_"&amp;2,MSPara_CalcFactors,0))),"")</f>
        <v>netaik.</v>
      </c>
      <c r="AG129" s="560" t="str">
        <f>IF(AC129=TRUE, IF(COUNTIF(MSPara_SourceStreamCategory,V129)=0,"",INDEX(MSPara_CalcFactorsMatrix,MATCH(V129,MSPara_SourceStreamCategory,0),MATCH(AE129&amp;"_"&amp;1,MSPara_CalcFactors,0))),"")</f>
        <v>GJ/t</v>
      </c>
      <c r="AH129" s="561" t="str">
        <f>IF(AA129="","",INDEX(AF129:AG129,3-AA129))</f>
        <v>netaik.</v>
      </c>
      <c r="AI129" s="562"/>
      <c r="AJ129" s="557" t="str">
        <f>IF(AC129=TRUE,IF(AJ126="","",IF(AJ126=EUconst_kNm3,EUconst_GJpkNm3,EUconst_GJpt)),"")</f>
        <v>GJ/t</v>
      </c>
      <c r="AK129" s="563"/>
      <c r="AL129" s="342"/>
      <c r="AM129" s="558" t="str">
        <f>EUconst_CNTR_NCV&amp;EUconst_Value</f>
        <v>NCV_Vertė</v>
      </c>
      <c r="AN129" s="564" t="str">
        <f>IF(AC129=TRUE,IF(COUNTIF(MSPara_SourceStreamCategory,V129)=0,"",INDEX(MSPara_CalcFactorsMatrix,MATCH(V129,MSPara_SourceStreamCategory,0),MATCH(AM129&amp;"_"&amp;2,MSPara_CalcFactors,0))),"")</f>
        <v>netaik.</v>
      </c>
      <c r="AO129" s="565">
        <f>IF(AC129=TRUE,IF(COUNTIF(MSPara_SourceStreamCategory,V129)=0,"",INDEX(MSPara_CalcFactorsMatrix,MATCH(V129,MSPara_SourceStreamCategory,0),MATCH(AM129&amp;"_"&amp;1,MSPara_CalcFactors,0))),"")</f>
        <v>15.6</v>
      </c>
      <c r="AP129" s="557" t="b">
        <f>AND(AND(AH129&lt;&gt;"",AJ129&lt;&gt;""),AJ129=AH129)</f>
        <v>0</v>
      </c>
      <c r="AQ129" s="566" t="str">
        <f>IF(AND(AA129&lt;&gt;"",AP129=TRUE),IF(OR(INDEX(AN129:AO129,3-AA129)=EUconst_NA,INDEX(AN129:AO129,3-AA129)=0),"",INDEX(AN129:AO129,3-AA129)),"")</f>
        <v/>
      </c>
      <c r="AR129" s="557">
        <f>IF(AC129=TRUE,IF(COUNT(K129:L129)=0,0,IF(L129="",K129,L129)),0)</f>
        <v>15.6</v>
      </c>
      <c r="AS129" s="553" t="b">
        <f>AND(AC129=TRUE,OR(AND(F129&lt;&gt;"",NOT(ISNUMBER(AA129))),L129&lt;&gt;"",F129="",AQ129=""))</f>
        <v>1</v>
      </c>
      <c r="AT129" s="553" t="b">
        <f t="shared" si="16"/>
        <v>0</v>
      </c>
      <c r="AU129" s="31"/>
      <c r="AV129" s="567" t="b">
        <f t="shared" si="17"/>
        <v>1</v>
      </c>
      <c r="AW129" s="568" t="b">
        <f t="shared" si="18"/>
        <v>1</v>
      </c>
      <c r="AX129" s="31"/>
      <c r="AY129" s="553" t="b">
        <f t="shared" si="19"/>
        <v>0</v>
      </c>
      <c r="AZ129" s="31"/>
      <c r="BA129" s="31"/>
      <c r="BB129" s="547" t="s">
        <v>595</v>
      </c>
      <c r="BC129" s="546">
        <f>IF(K116=BC126,AR126*IF(AJ128=EUconst_tCO2pTJ,(AR129/1000),1)*AR128*AR130*AR133,"")</f>
        <v>14812.991434799998</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0</v>
      </c>
    </row>
    <row r="130" spans="1:78" s="142" customFormat="1" ht="12.75" customHeight="1" thickBot="1" x14ac:dyDescent="0.25">
      <c r="A130" s="808"/>
      <c r="B130" s="166"/>
      <c r="C130" s="814" t="s">
        <v>199</v>
      </c>
      <c r="D130" s="512" t="str">
        <f>Translations!$B$638</f>
        <v>OksK:</v>
      </c>
      <c r="E130" s="513"/>
      <c r="F130" s="548">
        <v>1</v>
      </c>
      <c r="G130" s="1532" t="str">
        <f t="shared" si="14"/>
        <v>OksK = 1</v>
      </c>
      <c r="H130" s="1533"/>
      <c r="I130" s="1170" t="str">
        <f>IF(OR(AC130=FALSE,Y130=EUconst_NA),"","-")</f>
        <v>-</v>
      </c>
      <c r="J130" s="569"/>
      <c r="K130" s="570">
        <f t="shared" si="15"/>
        <v>1</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OxF_Degimas: Kietasis kuras</v>
      </c>
      <c r="U130" s="497"/>
      <c r="V130" s="553" t="str">
        <f t="shared" si="20"/>
        <v>Kietasis – Mediena (ne atliekos)</v>
      </c>
      <c r="W130" s="31"/>
      <c r="X130" s="497"/>
      <c r="Y130" s="554">
        <f>IF(OR(T117=TRUE,E117=""),"",INDEX(EUwideConstants!$N:$N,MATCH(T130,EUwideConstants!$Q:$Q,0)))</f>
        <v>1</v>
      </c>
      <c r="Z130" s="555" t="str">
        <f>IF(ISBLANK(F130),"",IF(F130=EUconst_NA,"",INDEX(EUwideConstants!$H:$M,MATCH(T130,EUwideConstants!$Q:$Q,0),MATCH(F130,CNTR_TierList,0))))</f>
        <v>OksK = 1</v>
      </c>
      <c r="AA130" s="534">
        <f>IF(F130=1,1,"")</f>
        <v>1</v>
      </c>
      <c r="AB130" s="31"/>
      <c r="AC130" s="557" t="b">
        <f>AND(AC126,Y130&lt;&gt;EUconst_NA)</f>
        <v>1</v>
      </c>
      <c r="AD130" s="31"/>
      <c r="AE130" s="572"/>
      <c r="AG130" s="573"/>
      <c r="AH130" s="562"/>
      <c r="AI130" s="574"/>
      <c r="AJ130" s="562"/>
      <c r="AK130" s="575"/>
      <c r="AL130" s="342"/>
      <c r="AM130" s="558" t="str">
        <f>EUconst_CNTR_OxidationFactor&amp;EUconst_Value</f>
        <v>OxF_Vertė</v>
      </c>
      <c r="AN130" s="576"/>
      <c r="AO130" s="534">
        <v>1</v>
      </c>
      <c r="AP130" s="562"/>
      <c r="AQ130" s="577">
        <f>IF(AA130="","",AO130)</f>
        <v>1</v>
      </c>
      <c r="AR130" s="557">
        <f>IF(AC130=TRUE,IF(COUNT(K130:L130)=0,0,IF(L130="",K130,L130)),1)</f>
        <v>1</v>
      </c>
      <c r="AS130" s="553" t="b">
        <f>AND(AC130=TRUE,OR(ISNUMBER(L130),NOT(ISNUMBER(AA130))))</f>
        <v>0</v>
      </c>
      <c r="AT130" s="553" t="b">
        <f t="shared" si="16"/>
        <v>1</v>
      </c>
      <c r="AU130" s="31"/>
      <c r="AV130" s="567" t="b">
        <f t="shared" si="17"/>
        <v>0</v>
      </c>
      <c r="AW130" s="568" t="b">
        <f t="shared" si="18"/>
        <v>0</v>
      </c>
      <c r="AX130" s="31"/>
      <c r="AY130" s="594" t="b">
        <f t="shared" si="19"/>
        <v>0</v>
      </c>
      <c r="AZ130" s="531" t="b">
        <f>AR130&gt;100%</f>
        <v>0</v>
      </c>
      <c r="BA130" s="31"/>
      <c r="BB130" s="547" t="s">
        <v>290</v>
      </c>
      <c r="BC130" s="546">
        <f>IF(K116=BC126,AR126*IF(AJ128=EUconst_tCO2pTJ,(AR129/1000),1)*AR128*AR130*(1-AR133),"")</f>
        <v>0</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0</v>
      </c>
    </row>
    <row r="131" spans="1:78" s="142" customFormat="1" ht="12.75" customHeight="1" thickBot="1" x14ac:dyDescent="0.25">
      <c r="A131" s="808"/>
      <c r="B131" s="166"/>
      <c r="C131" s="814" t="s">
        <v>200</v>
      </c>
      <c r="D131" s="512" t="str">
        <f>Translations!$B$639</f>
        <v>KonvK:</v>
      </c>
      <c r="E131" s="513"/>
      <c r="F131" s="548"/>
      <c r="G131" s="1532" t="str">
        <f t="shared" si="14"/>
        <v/>
      </c>
      <c r="H131" s="1533"/>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ConvF_Degimas: Kietasis kuras</v>
      </c>
      <c r="U131" s="497"/>
      <c r="V131" s="553" t="str">
        <f t="shared" si="20"/>
        <v>Kietasis – Mediena (ne atliekos)</v>
      </c>
      <c r="W131" s="31"/>
      <c r="X131" s="497"/>
      <c r="Y131" s="554" t="str">
        <f>IF(OR(T117=TRUE,E117=""),"",INDEX(EUwideConstants!$N:$N,MATCH(T131,EUwideConstants!$Q:$Q,0)))</f>
        <v>netaik.</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32" t="str">
        <f t="shared" si="14"/>
        <v/>
      </c>
      <c r="H132" s="1533"/>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CarbC_Degimas: Kietasis kuras</v>
      </c>
      <c r="U132" s="497"/>
      <c r="V132" s="553" t="str">
        <f t="shared" si="20"/>
        <v>Kietasis – Mediena (ne atliekos)</v>
      </c>
      <c r="W132" s="31"/>
      <c r="X132" s="497"/>
      <c r="Y132" s="554" t="str">
        <f>IF(OR(T117=TRUE,E117=""),"",INDEX(EUwideConstants!$N:$N,MATCH(T132,EUwideConstants!$Q:$Q,0)))</f>
        <v>netaik.</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146.17121999999998</v>
      </c>
      <c r="BD132" s="580">
        <f>BC132</f>
        <v>146.17121999999998</v>
      </c>
      <c r="BE132" s="581">
        <f>BC132</f>
        <v>146.17121999999998</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v>1</v>
      </c>
      <c r="G133" s="1532" t="str">
        <f t="shared" si="14"/>
        <v>I tipas, biol.</v>
      </c>
      <c r="H133" s="1533"/>
      <c r="I133" s="1170" t="str">
        <f>IF(OR(AC133=FALSE,Y133=EUconst_NA),"","-")</f>
        <v>-</v>
      </c>
      <c r="J133" s="569"/>
      <c r="K133" s="570" t="str">
        <f t="shared" si="15"/>
        <v/>
      </c>
      <c r="L133" s="703">
        <v>1</v>
      </c>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BioC_Degimas: Kietasis kuras</v>
      </c>
      <c r="U133" s="497"/>
      <c r="V133" s="594" t="str">
        <f t="shared" si="20"/>
        <v>Kietasis – Mediena (ne atliekos)</v>
      </c>
      <c r="W133" s="531" t="b">
        <f>IF(COUNTIF(MSPara_SourceStreamCategory,V133)=0,"",INDEX(MSPara_IsFossil,MATCH(V133,MSPara_SourceStreamCategory,0)))</f>
        <v>0</v>
      </c>
      <c r="X133" s="497"/>
      <c r="Y133" s="554">
        <f>IF(OR(T117=TRUE,E117=""),"",IF(OR(W133=TRUE,F133=EUconst_NA),EUconst_NA,INDEX(EUwideConstants!$N:$N,MATCH(T133,EUwideConstants!$Q:$Q,0))))</f>
        <v>2</v>
      </c>
      <c r="Z133" s="555" t="str">
        <f>IF(ISBLANK(F133),"",IF(F133=EUconst_NA,"",INDEX(EUwideConstants!$H:$M,MATCH(T133,EUwideConstants!$Q:$Q,0),MATCH(F133,CNTR_TierList,0))))</f>
        <v>I tipas, biol.</v>
      </c>
      <c r="AA133" s="595">
        <f>IF(F133=1,1,"")</f>
        <v>1</v>
      </c>
      <c r="AB133" s="31"/>
      <c r="AC133" s="557" t="b">
        <f>AND(AC126,Y133&lt;&gt;EUconst_NA)</f>
        <v>1</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netaik.</v>
      </c>
      <c r="AP133" s="562"/>
      <c r="AQ133" s="577" t="str">
        <f>IF(OR(AA133="",AO133=EUconst_NA),"",AO133)</f>
        <v/>
      </c>
      <c r="AR133" s="557">
        <f>IF(AC133=TRUE,IF(COUNT(K133:L133)=0,0,IF(L133="",K133,L133)),0)</f>
        <v>1</v>
      </c>
      <c r="AS133" s="553" t="b">
        <f>AND(AC133=TRUE,OR(AND(F133&lt;&gt;"",NOT(ISNUMBER(AA133))),L133&lt;&gt;"",F133="",AQ133=""))</f>
        <v>1</v>
      </c>
      <c r="AT133" s="553" t="b">
        <f t="shared" si="16"/>
        <v>0</v>
      </c>
      <c r="AU133" s="31"/>
      <c r="AV133" s="567" t="b">
        <f t="shared" si="17"/>
        <v>1</v>
      </c>
      <c r="AW133" s="568" t="b">
        <f t="shared" si="18"/>
        <v>1</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0</v>
      </c>
    </row>
    <row r="134" spans="1:78" s="142" customFormat="1" ht="12.75" customHeight="1" thickBot="1" x14ac:dyDescent="0.25">
      <c r="A134" s="808"/>
      <c r="B134" s="166"/>
      <c r="C134" s="777" t="s">
        <v>454</v>
      </c>
      <c r="D134" s="512" t="str">
        <f>Translations!$B$647</f>
        <v>Netvar. BioC:</v>
      </c>
      <c r="E134" s="513"/>
      <c r="F134" s="597">
        <v>1</v>
      </c>
      <c r="G134" s="1532" t="str">
        <f t="shared" si="14"/>
        <v>I tipas, biol.</v>
      </c>
      <c r="H134" s="1533"/>
      <c r="I134" s="1171" t="str">
        <f>IF(OR(AC134=FALSE,Y134=EUconst_NA),"","-")</f>
        <v>-</v>
      </c>
      <c r="J134" s="569"/>
      <c r="K134" s="598" t="str">
        <f t="shared" si="15"/>
        <v/>
      </c>
      <c r="L134" s="1155">
        <v>0</v>
      </c>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BioC_Degimas: Kietasis kuras</v>
      </c>
      <c r="U134" s="497"/>
      <c r="V134" s="579" t="str">
        <f t="shared" si="20"/>
        <v>Kietasis – Mediena (ne atliekos)</v>
      </c>
      <c r="W134" s="580" t="b">
        <f>IF(COUNTIF(MSPara_SourceStreamCategory,V134)=0,"",INDEX(MSPara_IsFossil,MATCH(V134,MSPara_SourceStreamCategory,0)))</f>
        <v>0</v>
      </c>
      <c r="X134" s="497"/>
      <c r="Y134" s="600">
        <f>IF(OR(T117=TRUE,E117=""),"",IF(OR(W134=TRUE,F134=EUconst_NA),EUconst_NA,INDEX(EUwideConstants!$N:$N,MATCH(T134,EUwideConstants!$Q:$Q,0))))</f>
        <v>2</v>
      </c>
      <c r="Z134" s="601" t="str">
        <f>IF(ISBLANK(F134),"",IF(F134=EUconst_NA,"",INDEX(EUwideConstants!$H:$M,MATCH(T134,EUwideConstants!$Q:$Q,0),MATCH(F134,CNTR_TierList,0))))</f>
        <v>I tipas, biol.</v>
      </c>
      <c r="AA134" s="602">
        <f>IF(F134=1,1,"")</f>
        <v>1</v>
      </c>
      <c r="AB134" s="31"/>
      <c r="AC134" s="603" t="b">
        <f>AND(AC126,Y134&lt;&gt;EUconst_NA)</f>
        <v>1</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netaik.</v>
      </c>
      <c r="AP134" s="607"/>
      <c r="AQ134" s="611" t="str">
        <f>IF(OR(AA134="",AO134=EUconst_NA),"",AO134)</f>
        <v/>
      </c>
      <c r="AR134" s="603">
        <f>IF(AC134=TRUE,IF(COUNT(K134:L134)=0,0,IF(L134="",K134,L134)),0)</f>
        <v>0</v>
      </c>
      <c r="AS134" s="612" t="b">
        <f>AND(AC134=TRUE,OR(AND(F134&lt;&gt;"",NOT(ISNUMBER(AA134))),L134&lt;&gt;"",F134="",AQ134=""))</f>
        <v>1</v>
      </c>
      <c r="AT134" s="612" t="b">
        <f t="shared" si="16"/>
        <v>0</v>
      </c>
      <c r="AU134" s="31"/>
      <c r="AV134" s="613" t="b">
        <f t="shared" si="17"/>
        <v>1</v>
      </c>
      <c r="AW134" s="614" t="b">
        <f t="shared" si="18"/>
        <v>1</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0</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58" t="str">
        <f>Translations!$B$674</f>
        <v>Pakopos galioja nuo:</v>
      </c>
      <c r="E136" s="1558"/>
      <c r="F136" s="1559"/>
      <c r="G136" s="1052"/>
      <c r="H136" s="615" t="str">
        <f>Translations!$B$675</f>
        <v>iki:</v>
      </c>
      <c r="I136" s="1052"/>
      <c r="J136" s="1549" t="str">
        <f>Translations!$B$676</f>
        <v>Atliekų katalogo numeris (jeigu taikytina):</v>
      </c>
      <c r="K136" s="1550"/>
      <c r="L136" s="1550"/>
      <c r="M136" s="1551"/>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0</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0</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47" t="str">
        <f>Translations!$B$160</f>
        <v>Pastabos:</v>
      </c>
      <c r="E140" s="1548"/>
      <c r="F140" s="1534"/>
      <c r="G140" s="1535"/>
      <c r="H140" s="1535"/>
      <c r="I140" s="1535"/>
      <c r="J140" s="1535"/>
      <c r="K140" s="1535"/>
      <c r="L140" s="1535"/>
      <c r="M140" s="1535"/>
      <c r="N140" s="1536"/>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0</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39"/>
      <c r="F143" s="1540"/>
      <c r="G143" s="1540"/>
      <c r="H143" s="1540"/>
      <c r="I143" s="1540"/>
      <c r="J143" s="1541"/>
      <c r="K143" s="1552" t="str">
        <f>IF(E144="","",INDEX(EUwideConstants!$F$353:$F$394,MATCH(E144,EUConst_TierActivityListNames,0)))</f>
        <v/>
      </c>
      <c r="L143" s="1553"/>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54" t="str">
        <f>IF(ISBLANK(E143),"",IF(INDEX(B_InstallationDescription!$E$71:$E$145,MATCH(U142,B_InstallationDescription!$D$71:$D$145,0))&gt;0,INDEX(B_InstallationDescription!$E$71:$E$145,MATCH(U142,B_InstallationDescription!$D$71:$D$145,0)),""))</f>
        <v/>
      </c>
      <c r="F144" s="1555"/>
      <c r="G144" s="1555"/>
      <c r="H144" s="1555"/>
      <c r="I144" s="1555"/>
      <c r="J144" s="1556"/>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57" t="str">
        <f>IF(E143="","",IF(T144=TRUE,HYPERLINK("#JUMP_14",EUconst_MsgGoOnPFC),HYPERLINK("#JUMP_E_8",EUconst_FurtherGuidancePoint1)))</f>
        <v/>
      </c>
      <c r="F146" s="1557"/>
      <c r="G146" s="1557"/>
      <c r="H146" s="1557"/>
      <c r="I146" s="1557"/>
      <c r="J146" s="1557"/>
      <c r="K146" s="1557"/>
      <c r="L146" s="1557"/>
      <c r="M146" s="1557"/>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60" t="str">
        <f>Translations!$B$667</f>
        <v>Ar veiklos duomenys gaunami sudedant išmatuotus kiekius (t. y. ne atliekant nuolatinius matavimus)?</v>
      </c>
      <c r="F148" s="1560"/>
      <c r="G148" s="1560"/>
      <c r="H148" s="1560"/>
      <c r="I148" s="1560"/>
      <c r="J148" s="1560"/>
      <c r="K148" s="1560"/>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42" t="str">
        <f>Translations!$B$672</f>
        <v>pakopos aprašas</v>
      </c>
      <c r="H152" s="1542"/>
      <c r="I152" s="1537" t="str">
        <f>Translations!$B$158</f>
        <v>Vienetas</v>
      </c>
      <c r="J152" s="1537"/>
      <c r="K152" s="1537" t="str">
        <f>Translations!$B$673</f>
        <v>Vertė</v>
      </c>
      <c r="L152" s="1537"/>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32" t="str">
        <f>IF(OR(ISBLANK(F153),F153=EUconst_NoTier),"",IF(Z153=0,EUconst_NA,IF(ISERROR(Z153),"",Z153)))</f>
        <v/>
      </c>
      <c r="H153" s="1533"/>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32" t="str">
        <f t="shared" ref="G155:G161" si="21">IF(OR(ISBLANK(F155),F155=EUconst_NoTier),"",IF(Z155=0,EUconst_NotApplicable,IF(ISERROR(Z155),"",Z155)))</f>
        <v/>
      </c>
      <c r="H155" s="1538"/>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32" t="str">
        <f t="shared" si="21"/>
        <v/>
      </c>
      <c r="H156" s="1533"/>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32" t="str">
        <f t="shared" si="21"/>
        <v/>
      </c>
      <c r="H157" s="1533"/>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32" t="str">
        <f t="shared" si="21"/>
        <v/>
      </c>
      <c r="H158" s="1533"/>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32" t="str">
        <f t="shared" si="21"/>
        <v/>
      </c>
      <c r="H159" s="1533"/>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32" t="str">
        <f t="shared" si="21"/>
        <v/>
      </c>
      <c r="H160" s="1533"/>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32" t="str">
        <f t="shared" si="21"/>
        <v/>
      </c>
      <c r="H161" s="1533"/>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58" t="str">
        <f>Translations!$B$674</f>
        <v>Pakopos galioja nuo:</v>
      </c>
      <c r="E163" s="1558"/>
      <c r="F163" s="1559"/>
      <c r="G163" s="1052"/>
      <c r="H163" s="615" t="str">
        <f>Translations!$B$675</f>
        <v>iki:</v>
      </c>
      <c r="I163" s="1052"/>
      <c r="J163" s="1549" t="str">
        <f>Translations!$B$676</f>
        <v>Atliekų katalogo numeris (jeigu taikytina):</v>
      </c>
      <c r="K163" s="1550"/>
      <c r="L163" s="1550"/>
      <c r="M163" s="1551"/>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47" t="str">
        <f>Translations!$B$160</f>
        <v>Pastabos:</v>
      </c>
      <c r="E167" s="1548"/>
      <c r="F167" s="1534"/>
      <c r="G167" s="1535"/>
      <c r="H167" s="1535"/>
      <c r="I167" s="1535"/>
      <c r="J167" s="1535"/>
      <c r="K167" s="1535"/>
      <c r="L167" s="1535"/>
      <c r="M167" s="1535"/>
      <c r="N167" s="1536"/>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39"/>
      <c r="F170" s="1540"/>
      <c r="G170" s="1540"/>
      <c r="H170" s="1540"/>
      <c r="I170" s="1540"/>
      <c r="J170" s="1541"/>
      <c r="K170" s="1552" t="str">
        <f>IF(E171="","",INDEX(EUwideConstants!$F$353:$F$394,MATCH(E171,EUConst_TierActivityListNames,0)))</f>
        <v/>
      </c>
      <c r="L170" s="1553"/>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4" t="str">
        <f>IF(ISBLANK(E170),"",IF(INDEX(B_InstallationDescription!$E$71:$E$145,MATCH(U169,B_InstallationDescription!$D$71:$D$145,0))&gt;0,INDEX(B_InstallationDescription!$E$71:$E$145,MATCH(U169,B_InstallationDescription!$D$71:$D$145,0)),""))</f>
        <v/>
      </c>
      <c r="F171" s="1555"/>
      <c r="G171" s="1555"/>
      <c r="H171" s="1555"/>
      <c r="I171" s="1555"/>
      <c r="J171" s="1556"/>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57" t="str">
        <f>IF(E170="","",IF(T171=TRUE,HYPERLINK("#JUMP_14",EUconst_MsgGoOnPFC),HYPERLINK("#JUMP_E_8",EUconst_FurtherGuidancePoint1)))</f>
        <v/>
      </c>
      <c r="F173" s="1557"/>
      <c r="G173" s="1557"/>
      <c r="H173" s="1557"/>
      <c r="I173" s="1557"/>
      <c r="J173" s="1557"/>
      <c r="K173" s="1557"/>
      <c r="L173" s="1557"/>
      <c r="M173" s="1557"/>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60" t="str">
        <f>Translations!$B$667</f>
        <v>Ar veiklos duomenys gaunami sudedant išmatuotus kiekius (t. y. ne atliekant nuolatinius matavimus)?</v>
      </c>
      <c r="F175" s="1560"/>
      <c r="G175" s="1560"/>
      <c r="H175" s="1560"/>
      <c r="I175" s="1560"/>
      <c r="J175" s="1560"/>
      <c r="K175" s="1560"/>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42" t="str">
        <f>Translations!$B$672</f>
        <v>pakopos aprašas</v>
      </c>
      <c r="H179" s="1542"/>
      <c r="I179" s="1537" t="str">
        <f>Translations!$B$158</f>
        <v>Vienetas</v>
      </c>
      <c r="J179" s="1537"/>
      <c r="K179" s="1537" t="str">
        <f>Translations!$B$673</f>
        <v>Vertė</v>
      </c>
      <c r="L179" s="1537"/>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32" t="str">
        <f>IF(OR(ISBLANK(F180),F180=EUconst_NoTier),"",IF(Z180=0,EUconst_NA,IF(ISERROR(Z180),"",Z180)))</f>
        <v/>
      </c>
      <c r="H180" s="1533"/>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32" t="str">
        <f t="shared" ref="G182:G188" si="28">IF(OR(ISBLANK(F182),F182=EUconst_NoTier),"",IF(Z182=0,EUconst_NotApplicable,IF(ISERROR(Z182),"",Z182)))</f>
        <v/>
      </c>
      <c r="H182" s="1538"/>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32" t="str">
        <f t="shared" si="28"/>
        <v/>
      </c>
      <c r="H183" s="1533"/>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32" t="str">
        <f t="shared" si="28"/>
        <v/>
      </c>
      <c r="H184" s="1533"/>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32" t="str">
        <f t="shared" si="28"/>
        <v/>
      </c>
      <c r="H185" s="1533"/>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32" t="str">
        <f t="shared" si="28"/>
        <v/>
      </c>
      <c r="H186" s="1533"/>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32" t="str">
        <f t="shared" si="28"/>
        <v/>
      </c>
      <c r="H187" s="1533"/>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32" t="str">
        <f t="shared" si="28"/>
        <v/>
      </c>
      <c r="H188" s="1533"/>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58" t="str">
        <f>Translations!$B$674</f>
        <v>Pakopos galioja nuo:</v>
      </c>
      <c r="E190" s="1558"/>
      <c r="F190" s="1559"/>
      <c r="G190" s="1052"/>
      <c r="H190" s="615" t="str">
        <f>Translations!$B$675</f>
        <v>iki:</v>
      </c>
      <c r="I190" s="1052"/>
      <c r="J190" s="1549" t="str">
        <f>Translations!$B$676</f>
        <v>Atliekų katalogo numeris (jeigu taikytina):</v>
      </c>
      <c r="K190" s="1550"/>
      <c r="L190" s="1550"/>
      <c r="M190" s="1551"/>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47" t="str">
        <f>Translations!$B$160</f>
        <v>Pastabos:</v>
      </c>
      <c r="E194" s="1548"/>
      <c r="F194" s="1534"/>
      <c r="G194" s="1535"/>
      <c r="H194" s="1535"/>
      <c r="I194" s="1535"/>
      <c r="J194" s="1535"/>
      <c r="K194" s="1535"/>
      <c r="L194" s="1535"/>
      <c r="M194" s="1535"/>
      <c r="N194" s="1536"/>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39"/>
      <c r="F197" s="1540"/>
      <c r="G197" s="1540"/>
      <c r="H197" s="1540"/>
      <c r="I197" s="1540"/>
      <c r="J197" s="1541"/>
      <c r="K197" s="1552" t="str">
        <f>IF(E198="","",INDEX(EUwideConstants!$F$353:$F$394,MATCH(E198,EUConst_TierActivityListNames,0)))</f>
        <v/>
      </c>
      <c r="L197" s="1553"/>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4" t="str">
        <f>IF(ISBLANK(E197),"",IF(INDEX(B_InstallationDescription!$E$71:$E$145,MATCH(U196,B_InstallationDescription!$D$71:$D$145,0))&gt;0,INDEX(B_InstallationDescription!$E$71:$E$145,MATCH(U196,B_InstallationDescription!$D$71:$D$145,0)),""))</f>
        <v/>
      </c>
      <c r="F198" s="1555"/>
      <c r="G198" s="1555"/>
      <c r="H198" s="1555"/>
      <c r="I198" s="1555"/>
      <c r="J198" s="1556"/>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57" t="str">
        <f>IF(E197="","",IF(T198=TRUE,HYPERLINK("#JUMP_14",EUconst_MsgGoOnPFC),HYPERLINK("#JUMP_E_8",EUconst_FurtherGuidancePoint1)))</f>
        <v/>
      </c>
      <c r="F200" s="1557"/>
      <c r="G200" s="1557"/>
      <c r="H200" s="1557"/>
      <c r="I200" s="1557"/>
      <c r="J200" s="1557"/>
      <c r="K200" s="1557"/>
      <c r="L200" s="1557"/>
      <c r="M200" s="1557"/>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60" t="str">
        <f>Translations!$B$667</f>
        <v>Ar veiklos duomenys gaunami sudedant išmatuotus kiekius (t. y. ne atliekant nuolatinius matavimus)?</v>
      </c>
      <c r="F202" s="1560"/>
      <c r="G202" s="1560"/>
      <c r="H202" s="1560"/>
      <c r="I202" s="1560"/>
      <c r="J202" s="1560"/>
      <c r="K202" s="1560"/>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42" t="str">
        <f>Translations!$B$672</f>
        <v>pakopos aprašas</v>
      </c>
      <c r="H206" s="1542"/>
      <c r="I206" s="1537" t="str">
        <f>Translations!$B$158</f>
        <v>Vienetas</v>
      </c>
      <c r="J206" s="1537"/>
      <c r="K206" s="1537" t="str">
        <f>Translations!$B$673</f>
        <v>Vertė</v>
      </c>
      <c r="L206" s="1537"/>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32" t="str">
        <f>IF(OR(ISBLANK(F207),F207=EUconst_NoTier),"",IF(Z207=0,EUconst_NA,IF(ISERROR(Z207),"",Z207)))</f>
        <v/>
      </c>
      <c r="H207" s="1533"/>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32" t="str">
        <f t="shared" ref="G209:G215" si="35">IF(OR(ISBLANK(F209),F209=EUconst_NoTier),"",IF(Z209=0,EUconst_NotApplicable,IF(ISERROR(Z209),"",Z209)))</f>
        <v/>
      </c>
      <c r="H209" s="1538"/>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32" t="str">
        <f t="shared" si="35"/>
        <v/>
      </c>
      <c r="H210" s="1533"/>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32" t="str">
        <f t="shared" si="35"/>
        <v/>
      </c>
      <c r="H211" s="1533"/>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32" t="str">
        <f t="shared" si="35"/>
        <v/>
      </c>
      <c r="H212" s="1533"/>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32" t="str">
        <f t="shared" si="35"/>
        <v/>
      </c>
      <c r="H213" s="1533"/>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32" t="str">
        <f t="shared" si="35"/>
        <v/>
      </c>
      <c r="H214" s="1533"/>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32" t="str">
        <f t="shared" si="35"/>
        <v/>
      </c>
      <c r="H215" s="1533"/>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58" t="str">
        <f>Translations!$B$674</f>
        <v>Pakopos galioja nuo:</v>
      </c>
      <c r="E217" s="1558"/>
      <c r="F217" s="1559"/>
      <c r="G217" s="1052"/>
      <c r="H217" s="615" t="str">
        <f>Translations!$B$675</f>
        <v>iki:</v>
      </c>
      <c r="I217" s="1052"/>
      <c r="J217" s="1549" t="str">
        <f>Translations!$B$676</f>
        <v>Atliekų katalogo numeris (jeigu taikytina):</v>
      </c>
      <c r="K217" s="1550"/>
      <c r="L217" s="1550"/>
      <c r="M217" s="1551"/>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47" t="str">
        <f>Translations!$B$160</f>
        <v>Pastabos:</v>
      </c>
      <c r="E221" s="1548"/>
      <c r="F221" s="1534"/>
      <c r="G221" s="1535"/>
      <c r="H221" s="1535"/>
      <c r="I221" s="1535"/>
      <c r="J221" s="1535"/>
      <c r="K221" s="1535"/>
      <c r="L221" s="1535"/>
      <c r="M221" s="1535"/>
      <c r="N221" s="1536"/>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39"/>
      <c r="F224" s="1540"/>
      <c r="G224" s="1540"/>
      <c r="H224" s="1540"/>
      <c r="I224" s="1540"/>
      <c r="J224" s="1541"/>
      <c r="K224" s="1552" t="str">
        <f>IF(E225="","",INDEX(EUwideConstants!$F$353:$F$394,MATCH(E225,EUConst_TierActivityListNames,0)))</f>
        <v/>
      </c>
      <c r="L224" s="1553"/>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4" t="str">
        <f>IF(ISBLANK(E224),"",IF(INDEX(B_InstallationDescription!$E$71:$E$145,MATCH(U223,B_InstallationDescription!$D$71:$D$145,0))&gt;0,INDEX(B_InstallationDescription!$E$71:$E$145,MATCH(U223,B_InstallationDescription!$D$71:$D$145,0)),""))</f>
        <v/>
      </c>
      <c r="F225" s="1555"/>
      <c r="G225" s="1555"/>
      <c r="H225" s="1555"/>
      <c r="I225" s="1555"/>
      <c r="J225" s="1556"/>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57" t="str">
        <f>IF(E224="","",IF(T225=TRUE,HYPERLINK("#JUMP_14",EUconst_MsgGoOnPFC),HYPERLINK("#JUMP_E_8",EUconst_FurtherGuidancePoint1)))</f>
        <v/>
      </c>
      <c r="F227" s="1557"/>
      <c r="G227" s="1557"/>
      <c r="H227" s="1557"/>
      <c r="I227" s="1557"/>
      <c r="J227" s="1557"/>
      <c r="K227" s="1557"/>
      <c r="L227" s="1557"/>
      <c r="M227" s="1557"/>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60" t="str">
        <f>Translations!$B$667</f>
        <v>Ar veiklos duomenys gaunami sudedant išmatuotus kiekius (t. y. ne atliekant nuolatinius matavimus)?</v>
      </c>
      <c r="F229" s="1560"/>
      <c r="G229" s="1560"/>
      <c r="H229" s="1560"/>
      <c r="I229" s="1560"/>
      <c r="J229" s="1560"/>
      <c r="K229" s="1560"/>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42" t="str">
        <f>Translations!$B$672</f>
        <v>pakopos aprašas</v>
      </c>
      <c r="H233" s="1542"/>
      <c r="I233" s="1537" t="str">
        <f>Translations!$B$158</f>
        <v>Vienetas</v>
      </c>
      <c r="J233" s="1537"/>
      <c r="K233" s="1537" t="str">
        <f>Translations!$B$673</f>
        <v>Vertė</v>
      </c>
      <c r="L233" s="1537"/>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32" t="str">
        <f>IF(OR(ISBLANK(F234),F234=EUconst_NoTier),"",IF(Z234=0,EUconst_NA,IF(ISERROR(Z234),"",Z234)))</f>
        <v/>
      </c>
      <c r="H234" s="1533"/>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32" t="str">
        <f t="shared" ref="G236:G242" si="42">IF(OR(ISBLANK(F236),F236=EUconst_NoTier),"",IF(Z236=0,EUconst_NotApplicable,IF(ISERROR(Z236),"",Z236)))</f>
        <v/>
      </c>
      <c r="H236" s="1538"/>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32" t="str">
        <f t="shared" si="42"/>
        <v/>
      </c>
      <c r="H237" s="1533"/>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32" t="str">
        <f t="shared" si="42"/>
        <v/>
      </c>
      <c r="H238" s="1533"/>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32" t="str">
        <f t="shared" si="42"/>
        <v/>
      </c>
      <c r="H239" s="1533"/>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32" t="str">
        <f t="shared" si="42"/>
        <v/>
      </c>
      <c r="H240" s="1533"/>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32" t="str">
        <f t="shared" si="42"/>
        <v/>
      </c>
      <c r="H241" s="1533"/>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32" t="str">
        <f t="shared" si="42"/>
        <v/>
      </c>
      <c r="H242" s="1533"/>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58" t="str">
        <f>Translations!$B$674</f>
        <v>Pakopos galioja nuo:</v>
      </c>
      <c r="E244" s="1558"/>
      <c r="F244" s="1559"/>
      <c r="G244" s="1052"/>
      <c r="H244" s="615" t="str">
        <f>Translations!$B$675</f>
        <v>iki:</v>
      </c>
      <c r="I244" s="1052"/>
      <c r="J244" s="1549" t="str">
        <f>Translations!$B$676</f>
        <v>Atliekų katalogo numeris (jeigu taikytina):</v>
      </c>
      <c r="K244" s="1550"/>
      <c r="L244" s="1550"/>
      <c r="M244" s="1551"/>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47" t="str">
        <f>Translations!$B$160</f>
        <v>Pastabos:</v>
      </c>
      <c r="E248" s="1548"/>
      <c r="F248" s="1534"/>
      <c r="G248" s="1535"/>
      <c r="H248" s="1535"/>
      <c r="I248" s="1535"/>
      <c r="J248" s="1535"/>
      <c r="K248" s="1535"/>
      <c r="L248" s="1535"/>
      <c r="M248" s="1535"/>
      <c r="N248" s="1536"/>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39"/>
      <c r="F251" s="1540"/>
      <c r="G251" s="1540"/>
      <c r="H251" s="1540"/>
      <c r="I251" s="1540"/>
      <c r="J251" s="1541"/>
      <c r="K251" s="1552" t="str">
        <f>IF(E252="","",INDEX(EUwideConstants!$F$353:$F$394,MATCH(E252,EUConst_TierActivityListNames,0)))</f>
        <v/>
      </c>
      <c r="L251" s="1553"/>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4" t="str">
        <f>IF(ISBLANK(E251),"",IF(INDEX(B_InstallationDescription!$E$71:$E$145,MATCH(U250,B_InstallationDescription!$D$71:$D$145,0))&gt;0,INDEX(B_InstallationDescription!$E$71:$E$145,MATCH(U250,B_InstallationDescription!$D$71:$D$145,0)),""))</f>
        <v/>
      </c>
      <c r="F252" s="1555"/>
      <c r="G252" s="1555"/>
      <c r="H252" s="1555"/>
      <c r="I252" s="1555"/>
      <c r="J252" s="1556"/>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57" t="str">
        <f>IF(E251="","",IF(T252=TRUE,HYPERLINK("#JUMP_14",EUconst_MsgGoOnPFC),HYPERLINK("#JUMP_E_8",EUconst_FurtherGuidancePoint1)))</f>
        <v/>
      </c>
      <c r="F254" s="1557"/>
      <c r="G254" s="1557"/>
      <c r="H254" s="1557"/>
      <c r="I254" s="1557"/>
      <c r="J254" s="1557"/>
      <c r="K254" s="1557"/>
      <c r="L254" s="1557"/>
      <c r="M254" s="1557"/>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60" t="str">
        <f>Translations!$B$667</f>
        <v>Ar veiklos duomenys gaunami sudedant išmatuotus kiekius (t. y. ne atliekant nuolatinius matavimus)?</v>
      </c>
      <c r="F256" s="1560"/>
      <c r="G256" s="1560"/>
      <c r="H256" s="1560"/>
      <c r="I256" s="1560"/>
      <c r="J256" s="1560"/>
      <c r="K256" s="1560"/>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42" t="str">
        <f>Translations!$B$672</f>
        <v>pakopos aprašas</v>
      </c>
      <c r="H260" s="1542"/>
      <c r="I260" s="1537" t="str">
        <f>Translations!$B$158</f>
        <v>Vienetas</v>
      </c>
      <c r="J260" s="1537"/>
      <c r="K260" s="1537" t="str">
        <f>Translations!$B$673</f>
        <v>Vertė</v>
      </c>
      <c r="L260" s="1537"/>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32" t="str">
        <f>IF(OR(ISBLANK(F261),F261=EUconst_NoTier),"",IF(Z261=0,EUconst_NA,IF(ISERROR(Z261),"",Z261)))</f>
        <v/>
      </c>
      <c r="H261" s="1533"/>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32" t="str">
        <f t="shared" ref="G263:G269" si="49">IF(OR(ISBLANK(F263),F263=EUconst_NoTier),"",IF(Z263=0,EUconst_NotApplicable,IF(ISERROR(Z263),"",Z263)))</f>
        <v/>
      </c>
      <c r="H263" s="1538"/>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32" t="str">
        <f t="shared" si="49"/>
        <v/>
      </c>
      <c r="H264" s="1533"/>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32" t="str">
        <f t="shared" si="49"/>
        <v/>
      </c>
      <c r="H265" s="1533"/>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32" t="str">
        <f t="shared" si="49"/>
        <v/>
      </c>
      <c r="H266" s="1533"/>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32" t="str">
        <f t="shared" si="49"/>
        <v/>
      </c>
      <c r="H267" s="1533"/>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32" t="str">
        <f t="shared" si="49"/>
        <v/>
      </c>
      <c r="H268" s="1533"/>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32" t="str">
        <f t="shared" si="49"/>
        <v/>
      </c>
      <c r="H269" s="1533"/>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58" t="str">
        <f>Translations!$B$674</f>
        <v>Pakopos galioja nuo:</v>
      </c>
      <c r="E271" s="1558"/>
      <c r="F271" s="1559"/>
      <c r="G271" s="1052"/>
      <c r="H271" s="615" t="str">
        <f>Translations!$B$675</f>
        <v>iki:</v>
      </c>
      <c r="I271" s="1052"/>
      <c r="J271" s="1549" t="str">
        <f>Translations!$B$676</f>
        <v>Atliekų katalogo numeris (jeigu taikytina):</v>
      </c>
      <c r="K271" s="1550"/>
      <c r="L271" s="1550"/>
      <c r="M271" s="1551"/>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47" t="str">
        <f>Translations!$B$160</f>
        <v>Pastabos:</v>
      </c>
      <c r="E275" s="1548"/>
      <c r="F275" s="1534"/>
      <c r="G275" s="1535"/>
      <c r="H275" s="1535"/>
      <c r="I275" s="1535"/>
      <c r="J275" s="1535"/>
      <c r="K275" s="1535"/>
      <c r="L275" s="1535"/>
      <c r="M275" s="1535"/>
      <c r="N275" s="1536"/>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39"/>
      <c r="F278" s="1540"/>
      <c r="G278" s="1540"/>
      <c r="H278" s="1540"/>
      <c r="I278" s="1540"/>
      <c r="J278" s="1541"/>
      <c r="K278" s="1552" t="str">
        <f>IF(E279="","",INDEX(EUwideConstants!$F$353:$F$394,MATCH(E279,EUConst_TierActivityListNames,0)))</f>
        <v/>
      </c>
      <c r="L278" s="1553"/>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4" t="str">
        <f>IF(ISBLANK(E278),"",IF(INDEX(B_InstallationDescription!$E$71:$E$145,MATCH(U277,B_InstallationDescription!$D$71:$D$145,0))&gt;0,INDEX(B_InstallationDescription!$E$71:$E$145,MATCH(U277,B_InstallationDescription!$D$71:$D$145,0)),""))</f>
        <v/>
      </c>
      <c r="F279" s="1555"/>
      <c r="G279" s="1555"/>
      <c r="H279" s="1555"/>
      <c r="I279" s="1555"/>
      <c r="J279" s="1556"/>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57" t="str">
        <f>IF(E278="","",IF(T279=TRUE,HYPERLINK("#JUMP_14",EUconst_MsgGoOnPFC),HYPERLINK("#JUMP_E_8",EUconst_FurtherGuidancePoint1)))</f>
        <v/>
      </c>
      <c r="F281" s="1557"/>
      <c r="G281" s="1557"/>
      <c r="H281" s="1557"/>
      <c r="I281" s="1557"/>
      <c r="J281" s="1557"/>
      <c r="K281" s="1557"/>
      <c r="L281" s="1557"/>
      <c r="M281" s="1557"/>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60" t="str">
        <f>Translations!$B$667</f>
        <v>Ar veiklos duomenys gaunami sudedant išmatuotus kiekius (t. y. ne atliekant nuolatinius matavimus)?</v>
      </c>
      <c r="F283" s="1560"/>
      <c r="G283" s="1560"/>
      <c r="H283" s="1560"/>
      <c r="I283" s="1560"/>
      <c r="J283" s="1560"/>
      <c r="K283" s="1560"/>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42" t="str">
        <f>Translations!$B$672</f>
        <v>pakopos aprašas</v>
      </c>
      <c r="H287" s="1542"/>
      <c r="I287" s="1537" t="str">
        <f>Translations!$B$158</f>
        <v>Vienetas</v>
      </c>
      <c r="J287" s="1537"/>
      <c r="K287" s="1537" t="str">
        <f>Translations!$B$673</f>
        <v>Vertė</v>
      </c>
      <c r="L287" s="1537"/>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32" t="str">
        <f>IF(OR(ISBLANK(F288),F288=EUconst_NoTier),"",IF(Z288=0,EUconst_NA,IF(ISERROR(Z288),"",Z288)))</f>
        <v/>
      </c>
      <c r="H288" s="1533"/>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32" t="str">
        <f t="shared" ref="G290:G296" si="56">IF(OR(ISBLANK(F290),F290=EUconst_NoTier),"",IF(Z290=0,EUconst_NotApplicable,IF(ISERROR(Z290),"",Z290)))</f>
        <v/>
      </c>
      <c r="H290" s="1538"/>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32" t="str">
        <f t="shared" si="56"/>
        <v/>
      </c>
      <c r="H291" s="1533"/>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32" t="str">
        <f t="shared" si="56"/>
        <v/>
      </c>
      <c r="H292" s="1533"/>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32" t="str">
        <f t="shared" si="56"/>
        <v/>
      </c>
      <c r="H293" s="1533"/>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32" t="str">
        <f t="shared" si="56"/>
        <v/>
      </c>
      <c r="H294" s="1533"/>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32" t="str">
        <f t="shared" si="56"/>
        <v/>
      </c>
      <c r="H295" s="1533"/>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32" t="str">
        <f t="shared" si="56"/>
        <v/>
      </c>
      <c r="H296" s="1533"/>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58" t="str">
        <f>Translations!$B$674</f>
        <v>Pakopos galioja nuo:</v>
      </c>
      <c r="E298" s="1558"/>
      <c r="F298" s="1559"/>
      <c r="G298" s="1052"/>
      <c r="H298" s="615" t="str">
        <f>Translations!$B$675</f>
        <v>iki:</v>
      </c>
      <c r="I298" s="1052"/>
      <c r="J298" s="1549" t="str">
        <f>Translations!$B$676</f>
        <v>Atliekų katalogo numeris (jeigu taikytina):</v>
      </c>
      <c r="K298" s="1550"/>
      <c r="L298" s="1550"/>
      <c r="M298" s="1551"/>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47" t="str">
        <f>Translations!$B$160</f>
        <v>Pastabos:</v>
      </c>
      <c r="E302" s="1548"/>
      <c r="F302" s="1534"/>
      <c r="G302" s="1535"/>
      <c r="H302" s="1535"/>
      <c r="I302" s="1535"/>
      <c r="J302" s="1535"/>
      <c r="K302" s="1535"/>
      <c r="L302" s="1535"/>
      <c r="M302" s="1535"/>
      <c r="N302" s="1536"/>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39"/>
      <c r="F305" s="1540"/>
      <c r="G305" s="1540"/>
      <c r="H305" s="1540"/>
      <c r="I305" s="1540"/>
      <c r="J305" s="1541"/>
      <c r="K305" s="1552" t="str">
        <f>IF(E306="","",INDEX(EUwideConstants!$F$353:$F$394,MATCH(E306,EUConst_TierActivityListNames,0)))</f>
        <v/>
      </c>
      <c r="L305" s="1553"/>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4" t="str">
        <f>IF(ISBLANK(E305),"",IF(INDEX(B_InstallationDescription!$E$71:$E$145,MATCH(U304,B_InstallationDescription!$D$71:$D$145,0))&gt;0,INDEX(B_InstallationDescription!$E$71:$E$145,MATCH(U304,B_InstallationDescription!$D$71:$D$145,0)),""))</f>
        <v/>
      </c>
      <c r="F306" s="1555"/>
      <c r="G306" s="1555"/>
      <c r="H306" s="1555"/>
      <c r="I306" s="1555"/>
      <c r="J306" s="1556"/>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57" t="str">
        <f>IF(E305="","",IF(T306=TRUE,HYPERLINK("#JUMP_14",EUconst_MsgGoOnPFC),HYPERLINK("#JUMP_E_8",EUconst_FurtherGuidancePoint1)))</f>
        <v/>
      </c>
      <c r="F308" s="1557"/>
      <c r="G308" s="1557"/>
      <c r="H308" s="1557"/>
      <c r="I308" s="1557"/>
      <c r="J308" s="1557"/>
      <c r="K308" s="1557"/>
      <c r="L308" s="1557"/>
      <c r="M308" s="1557"/>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60" t="str">
        <f>Translations!$B$667</f>
        <v>Ar veiklos duomenys gaunami sudedant išmatuotus kiekius (t. y. ne atliekant nuolatinius matavimus)?</v>
      </c>
      <c r="F310" s="1560"/>
      <c r="G310" s="1560"/>
      <c r="H310" s="1560"/>
      <c r="I310" s="1560"/>
      <c r="J310" s="1560"/>
      <c r="K310" s="1560"/>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42" t="str">
        <f>Translations!$B$672</f>
        <v>pakopos aprašas</v>
      </c>
      <c r="H314" s="1542"/>
      <c r="I314" s="1537" t="str">
        <f>Translations!$B$158</f>
        <v>Vienetas</v>
      </c>
      <c r="J314" s="1537"/>
      <c r="K314" s="1537" t="str">
        <f>Translations!$B$673</f>
        <v>Vertė</v>
      </c>
      <c r="L314" s="1537"/>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32" t="str">
        <f>IF(OR(ISBLANK(F315),F315=EUconst_NoTier),"",IF(Z315=0,EUconst_NA,IF(ISERROR(Z315),"",Z315)))</f>
        <v/>
      </c>
      <c r="H315" s="1533"/>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32" t="str">
        <f t="shared" ref="G317:G323" si="63">IF(OR(ISBLANK(F317),F317=EUconst_NoTier),"",IF(Z317=0,EUconst_NotApplicable,IF(ISERROR(Z317),"",Z317)))</f>
        <v/>
      </c>
      <c r="H317" s="1538"/>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32" t="str">
        <f t="shared" si="63"/>
        <v/>
      </c>
      <c r="H318" s="1533"/>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32" t="str">
        <f t="shared" si="63"/>
        <v/>
      </c>
      <c r="H319" s="1533"/>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32" t="str">
        <f t="shared" si="63"/>
        <v/>
      </c>
      <c r="H320" s="1533"/>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32" t="str">
        <f t="shared" si="63"/>
        <v/>
      </c>
      <c r="H321" s="1533"/>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32" t="str">
        <f t="shared" si="63"/>
        <v/>
      </c>
      <c r="H322" s="1533"/>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32" t="str">
        <f t="shared" si="63"/>
        <v/>
      </c>
      <c r="H323" s="1533"/>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58" t="str">
        <f>Translations!$B$674</f>
        <v>Pakopos galioja nuo:</v>
      </c>
      <c r="E325" s="1558"/>
      <c r="F325" s="1559"/>
      <c r="G325" s="1052"/>
      <c r="H325" s="615" t="str">
        <f>Translations!$B$675</f>
        <v>iki:</v>
      </c>
      <c r="I325" s="1052"/>
      <c r="J325" s="1549" t="str">
        <f>Translations!$B$676</f>
        <v>Atliekų katalogo numeris (jeigu taikytina):</v>
      </c>
      <c r="K325" s="1550"/>
      <c r="L325" s="1550"/>
      <c r="M325" s="1551"/>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47" t="str">
        <f>Translations!$B$160</f>
        <v>Pastabos:</v>
      </c>
      <c r="E329" s="1548"/>
      <c r="F329" s="1534"/>
      <c r="G329" s="1535"/>
      <c r="H329" s="1535"/>
      <c r="I329" s="1535"/>
      <c r="J329" s="1535"/>
      <c r="K329" s="1535"/>
      <c r="L329" s="1535"/>
      <c r="M329" s="1535"/>
      <c r="N329" s="1536"/>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39"/>
      <c r="F332" s="1540"/>
      <c r="G332" s="1540"/>
      <c r="H332" s="1540"/>
      <c r="I332" s="1540"/>
      <c r="J332" s="1541"/>
      <c r="K332" s="1552" t="str">
        <f>IF(E333="","",INDEX(EUwideConstants!$F$353:$F$394,MATCH(E333,EUConst_TierActivityListNames,0)))</f>
        <v/>
      </c>
      <c r="L332" s="1553"/>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4" t="str">
        <f>IF(ISBLANK(E332),"",IF(INDEX(B_InstallationDescription!$E$71:$E$145,MATCH(U331,B_InstallationDescription!$D$71:$D$145,0))&gt;0,INDEX(B_InstallationDescription!$E$71:$E$145,MATCH(U331,B_InstallationDescription!$D$71:$D$145,0)),""))</f>
        <v/>
      </c>
      <c r="F333" s="1555"/>
      <c r="G333" s="1555"/>
      <c r="H333" s="1555"/>
      <c r="I333" s="1555"/>
      <c r="J333" s="1556"/>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57" t="str">
        <f>IF(E332="","",IF(T333=TRUE,HYPERLINK("#JUMP_14",EUconst_MsgGoOnPFC),HYPERLINK("#JUMP_E_8",EUconst_FurtherGuidancePoint1)))</f>
        <v/>
      </c>
      <c r="F335" s="1557"/>
      <c r="G335" s="1557"/>
      <c r="H335" s="1557"/>
      <c r="I335" s="1557"/>
      <c r="J335" s="1557"/>
      <c r="K335" s="1557"/>
      <c r="L335" s="1557"/>
      <c r="M335" s="1557"/>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60" t="str">
        <f>Translations!$B$667</f>
        <v>Ar veiklos duomenys gaunami sudedant išmatuotus kiekius (t. y. ne atliekant nuolatinius matavimus)?</v>
      </c>
      <c r="F337" s="1560"/>
      <c r="G337" s="1560"/>
      <c r="H337" s="1560"/>
      <c r="I337" s="1560"/>
      <c r="J337" s="1560"/>
      <c r="K337" s="1560"/>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42" t="str">
        <f>Translations!$B$672</f>
        <v>pakopos aprašas</v>
      </c>
      <c r="H341" s="1542"/>
      <c r="I341" s="1537" t="str">
        <f>Translations!$B$158</f>
        <v>Vienetas</v>
      </c>
      <c r="J341" s="1537"/>
      <c r="K341" s="1537" t="str">
        <f>Translations!$B$673</f>
        <v>Vertė</v>
      </c>
      <c r="L341" s="1537"/>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32" t="str">
        <f>IF(OR(ISBLANK(F342),F342=EUconst_NoTier),"",IF(Z342=0,EUconst_NA,IF(ISERROR(Z342),"",Z342)))</f>
        <v/>
      </c>
      <c r="H342" s="1533"/>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32" t="str">
        <f t="shared" ref="G344:G350" si="70">IF(OR(ISBLANK(F344),F344=EUconst_NoTier),"",IF(Z344=0,EUconst_NotApplicable,IF(ISERROR(Z344),"",Z344)))</f>
        <v/>
      </c>
      <c r="H344" s="1538"/>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32" t="str">
        <f t="shared" si="70"/>
        <v/>
      </c>
      <c r="H345" s="1533"/>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32" t="str">
        <f t="shared" si="70"/>
        <v/>
      </c>
      <c r="H346" s="1533"/>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32" t="str">
        <f t="shared" si="70"/>
        <v/>
      </c>
      <c r="H347" s="1533"/>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32" t="str">
        <f t="shared" si="70"/>
        <v/>
      </c>
      <c r="H348" s="1533"/>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32" t="str">
        <f t="shared" si="70"/>
        <v/>
      </c>
      <c r="H349" s="1533"/>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32" t="str">
        <f t="shared" si="70"/>
        <v/>
      </c>
      <c r="H350" s="1533"/>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58" t="str">
        <f>Translations!$B$674</f>
        <v>Pakopos galioja nuo:</v>
      </c>
      <c r="E352" s="1558"/>
      <c r="F352" s="1559"/>
      <c r="G352" s="1052"/>
      <c r="H352" s="615" t="str">
        <f>Translations!$B$675</f>
        <v>iki:</v>
      </c>
      <c r="I352" s="1052"/>
      <c r="J352" s="1549" t="str">
        <f>Translations!$B$676</f>
        <v>Atliekų katalogo numeris (jeigu taikytina):</v>
      </c>
      <c r="K352" s="1550"/>
      <c r="L352" s="1550"/>
      <c r="M352" s="1551"/>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47" t="str">
        <f>Translations!$B$160</f>
        <v>Pastabos:</v>
      </c>
      <c r="E356" s="1548"/>
      <c r="F356" s="1534"/>
      <c r="G356" s="1535"/>
      <c r="H356" s="1535"/>
      <c r="I356" s="1535"/>
      <c r="J356" s="1535"/>
      <c r="K356" s="1535"/>
      <c r="L356" s="1535"/>
      <c r="M356" s="1535"/>
      <c r="N356" s="1536"/>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39"/>
      <c r="F359" s="1540"/>
      <c r="G359" s="1540"/>
      <c r="H359" s="1540"/>
      <c r="I359" s="1540"/>
      <c r="J359" s="1541"/>
      <c r="K359" s="1552" t="str">
        <f>IF(E360="","",INDEX(EUwideConstants!$F$353:$F$394,MATCH(E360,EUConst_TierActivityListNames,0)))</f>
        <v/>
      </c>
      <c r="L359" s="1553"/>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4" t="str">
        <f>IF(ISBLANK(E359),"",IF(INDEX(B_InstallationDescription!$E$71:$E$145,MATCH(U358,B_InstallationDescription!$D$71:$D$145,0))&gt;0,INDEX(B_InstallationDescription!$E$71:$E$145,MATCH(U358,B_InstallationDescription!$D$71:$D$145,0)),""))</f>
        <v/>
      </c>
      <c r="F360" s="1555"/>
      <c r="G360" s="1555"/>
      <c r="H360" s="1555"/>
      <c r="I360" s="1555"/>
      <c r="J360" s="1556"/>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57" t="str">
        <f>IF(E359="","",IF(T360=TRUE,HYPERLINK("#JUMP_14",EUconst_MsgGoOnPFC),HYPERLINK("#JUMP_E_8",EUconst_FurtherGuidancePoint1)))</f>
        <v/>
      </c>
      <c r="F362" s="1557"/>
      <c r="G362" s="1557"/>
      <c r="H362" s="1557"/>
      <c r="I362" s="1557"/>
      <c r="J362" s="1557"/>
      <c r="K362" s="1557"/>
      <c r="L362" s="1557"/>
      <c r="M362" s="1557"/>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60" t="str">
        <f>Translations!$B$667</f>
        <v>Ar veiklos duomenys gaunami sudedant išmatuotus kiekius (t. y. ne atliekant nuolatinius matavimus)?</v>
      </c>
      <c r="F364" s="1560"/>
      <c r="G364" s="1560"/>
      <c r="H364" s="1560"/>
      <c r="I364" s="1560"/>
      <c r="J364" s="1560"/>
      <c r="K364" s="1560"/>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42" t="str">
        <f>Translations!$B$672</f>
        <v>pakopos aprašas</v>
      </c>
      <c r="H368" s="1542"/>
      <c r="I368" s="1537" t="str">
        <f>Translations!$B$158</f>
        <v>Vienetas</v>
      </c>
      <c r="J368" s="1537"/>
      <c r="K368" s="1537" t="str">
        <f>Translations!$B$673</f>
        <v>Vertė</v>
      </c>
      <c r="L368" s="1537"/>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32" t="str">
        <f>IF(OR(ISBLANK(F369),F369=EUconst_NoTier),"",IF(Z369=0,EUconst_NA,IF(ISERROR(Z369),"",Z369)))</f>
        <v/>
      </c>
      <c r="H369" s="1533"/>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32" t="str">
        <f t="shared" ref="G371:G377" si="77">IF(OR(ISBLANK(F371),F371=EUconst_NoTier),"",IF(Z371=0,EUconst_NotApplicable,IF(ISERROR(Z371),"",Z371)))</f>
        <v/>
      </c>
      <c r="H371" s="1538"/>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32" t="str">
        <f t="shared" si="77"/>
        <v/>
      </c>
      <c r="H372" s="1533"/>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32" t="str">
        <f t="shared" si="77"/>
        <v/>
      </c>
      <c r="H373" s="1533"/>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32" t="str">
        <f t="shared" si="77"/>
        <v/>
      </c>
      <c r="H374" s="1533"/>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32" t="str">
        <f t="shared" si="77"/>
        <v/>
      </c>
      <c r="H375" s="1533"/>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32" t="str">
        <f t="shared" si="77"/>
        <v/>
      </c>
      <c r="H376" s="1533"/>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32" t="str">
        <f t="shared" si="77"/>
        <v/>
      </c>
      <c r="H377" s="1533"/>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58" t="str">
        <f>Translations!$B$674</f>
        <v>Pakopos galioja nuo:</v>
      </c>
      <c r="E379" s="1558"/>
      <c r="F379" s="1559"/>
      <c r="G379" s="1052"/>
      <c r="H379" s="615" t="str">
        <f>Translations!$B$675</f>
        <v>iki:</v>
      </c>
      <c r="I379" s="1052"/>
      <c r="J379" s="1549" t="str">
        <f>Translations!$B$676</f>
        <v>Atliekų katalogo numeris (jeigu taikytina):</v>
      </c>
      <c r="K379" s="1550"/>
      <c r="L379" s="1550"/>
      <c r="M379" s="1551"/>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47" t="str">
        <f>Translations!$B$160</f>
        <v>Pastabos:</v>
      </c>
      <c r="E383" s="1548"/>
      <c r="F383" s="1534"/>
      <c r="G383" s="1535"/>
      <c r="H383" s="1535"/>
      <c r="I383" s="1535"/>
      <c r="J383" s="1535"/>
      <c r="K383" s="1535"/>
      <c r="L383" s="1535"/>
      <c r="M383" s="1535"/>
      <c r="N383" s="1536"/>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39"/>
      <c r="F386" s="1540"/>
      <c r="G386" s="1540"/>
      <c r="H386" s="1540"/>
      <c r="I386" s="1540"/>
      <c r="J386" s="1541"/>
      <c r="K386" s="1552" t="str">
        <f>IF(E387="","",INDEX(EUwideConstants!$F$353:$F$394,MATCH(E387,EUConst_TierActivityListNames,0)))</f>
        <v/>
      </c>
      <c r="L386" s="1553"/>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4" t="str">
        <f>IF(ISBLANK(E386),"",IF(INDEX(B_InstallationDescription!$E$71:$E$145,MATCH(U385,B_InstallationDescription!$D$71:$D$145,0))&gt;0,INDEX(B_InstallationDescription!$E$71:$E$145,MATCH(U385,B_InstallationDescription!$D$71:$D$145,0)),""))</f>
        <v/>
      </c>
      <c r="F387" s="1555"/>
      <c r="G387" s="1555"/>
      <c r="H387" s="1555"/>
      <c r="I387" s="1555"/>
      <c r="J387" s="1556"/>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57" t="str">
        <f>IF(E386="","",IF(T387=TRUE,HYPERLINK("#JUMP_14",EUconst_MsgGoOnPFC),HYPERLINK("#JUMP_E_8",EUconst_FurtherGuidancePoint1)))</f>
        <v/>
      </c>
      <c r="F389" s="1557"/>
      <c r="G389" s="1557"/>
      <c r="H389" s="1557"/>
      <c r="I389" s="1557"/>
      <c r="J389" s="1557"/>
      <c r="K389" s="1557"/>
      <c r="L389" s="1557"/>
      <c r="M389" s="1557"/>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60" t="str">
        <f>Translations!$B$667</f>
        <v>Ar veiklos duomenys gaunami sudedant išmatuotus kiekius (t. y. ne atliekant nuolatinius matavimus)?</v>
      </c>
      <c r="F391" s="1560"/>
      <c r="G391" s="1560"/>
      <c r="H391" s="1560"/>
      <c r="I391" s="1560"/>
      <c r="J391" s="1560"/>
      <c r="K391" s="1560"/>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42" t="str">
        <f>Translations!$B$672</f>
        <v>pakopos aprašas</v>
      </c>
      <c r="H395" s="1542"/>
      <c r="I395" s="1537" t="str">
        <f>Translations!$B$158</f>
        <v>Vienetas</v>
      </c>
      <c r="J395" s="1537"/>
      <c r="K395" s="1537" t="str">
        <f>Translations!$B$673</f>
        <v>Vertė</v>
      </c>
      <c r="L395" s="1537"/>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32" t="str">
        <f>IF(OR(ISBLANK(F396),F396=EUconst_NoTier),"",IF(Z396=0,EUconst_NA,IF(ISERROR(Z396),"",Z396)))</f>
        <v/>
      </c>
      <c r="H396" s="1533"/>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32" t="str">
        <f t="shared" ref="G398:G404" si="84">IF(OR(ISBLANK(F398),F398=EUconst_NoTier),"",IF(Z398=0,EUconst_NotApplicable,IF(ISERROR(Z398),"",Z398)))</f>
        <v/>
      </c>
      <c r="H398" s="1538"/>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32" t="str">
        <f t="shared" si="84"/>
        <v/>
      </c>
      <c r="H399" s="1533"/>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32" t="str">
        <f t="shared" si="84"/>
        <v/>
      </c>
      <c r="H400" s="1533"/>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32" t="str">
        <f t="shared" si="84"/>
        <v/>
      </c>
      <c r="H401" s="1533"/>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32" t="str">
        <f t="shared" si="84"/>
        <v/>
      </c>
      <c r="H402" s="1533"/>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32" t="str">
        <f t="shared" si="84"/>
        <v/>
      </c>
      <c r="H403" s="1533"/>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32" t="str">
        <f t="shared" si="84"/>
        <v/>
      </c>
      <c r="H404" s="1533"/>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58" t="str">
        <f>Translations!$B$674</f>
        <v>Pakopos galioja nuo:</v>
      </c>
      <c r="E406" s="1558"/>
      <c r="F406" s="1559"/>
      <c r="G406" s="1052"/>
      <c r="H406" s="615" t="str">
        <f>Translations!$B$675</f>
        <v>iki:</v>
      </c>
      <c r="I406" s="1052"/>
      <c r="J406" s="1549" t="str">
        <f>Translations!$B$676</f>
        <v>Atliekų katalogo numeris (jeigu taikytina):</v>
      </c>
      <c r="K406" s="1550"/>
      <c r="L406" s="1550"/>
      <c r="M406" s="1551"/>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47" t="str">
        <f>Translations!$B$160</f>
        <v>Pastabos:</v>
      </c>
      <c r="E410" s="1548"/>
      <c r="F410" s="1534"/>
      <c r="G410" s="1535"/>
      <c r="H410" s="1535"/>
      <c r="I410" s="1535"/>
      <c r="J410" s="1535"/>
      <c r="K410" s="1535"/>
      <c r="L410" s="1535"/>
      <c r="M410" s="1535"/>
      <c r="N410" s="1536"/>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39"/>
      <c r="F413" s="1540"/>
      <c r="G413" s="1540"/>
      <c r="H413" s="1540"/>
      <c r="I413" s="1540"/>
      <c r="J413" s="1541"/>
      <c r="K413" s="1552" t="str">
        <f>IF(E414="","",INDEX(EUwideConstants!$F$353:$F$394,MATCH(E414,EUConst_TierActivityListNames,0)))</f>
        <v/>
      </c>
      <c r="L413" s="1553"/>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4" t="str">
        <f>IF(ISBLANK(E413),"",IF(INDEX(B_InstallationDescription!$E$71:$E$145,MATCH(U412,B_InstallationDescription!$D$71:$D$145,0))&gt;0,INDEX(B_InstallationDescription!$E$71:$E$145,MATCH(U412,B_InstallationDescription!$D$71:$D$145,0)),""))</f>
        <v/>
      </c>
      <c r="F414" s="1555"/>
      <c r="G414" s="1555"/>
      <c r="H414" s="1555"/>
      <c r="I414" s="1555"/>
      <c r="J414" s="1556"/>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57" t="str">
        <f>IF(E413="","",IF(T414=TRUE,HYPERLINK("#JUMP_14",EUconst_MsgGoOnPFC),HYPERLINK("#JUMP_E_8",EUconst_FurtherGuidancePoint1)))</f>
        <v/>
      </c>
      <c r="F416" s="1557"/>
      <c r="G416" s="1557"/>
      <c r="H416" s="1557"/>
      <c r="I416" s="1557"/>
      <c r="J416" s="1557"/>
      <c r="K416" s="1557"/>
      <c r="L416" s="1557"/>
      <c r="M416" s="1557"/>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60" t="str">
        <f>Translations!$B$667</f>
        <v>Ar veiklos duomenys gaunami sudedant išmatuotus kiekius (t. y. ne atliekant nuolatinius matavimus)?</v>
      </c>
      <c r="F418" s="1560"/>
      <c r="G418" s="1560"/>
      <c r="H418" s="1560"/>
      <c r="I418" s="1560"/>
      <c r="J418" s="1560"/>
      <c r="K418" s="1560"/>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42" t="str">
        <f>Translations!$B$672</f>
        <v>pakopos aprašas</v>
      </c>
      <c r="H422" s="1542"/>
      <c r="I422" s="1537" t="str">
        <f>Translations!$B$158</f>
        <v>Vienetas</v>
      </c>
      <c r="J422" s="1537"/>
      <c r="K422" s="1537" t="str">
        <f>Translations!$B$673</f>
        <v>Vertė</v>
      </c>
      <c r="L422" s="1537"/>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32" t="str">
        <f>IF(OR(ISBLANK(F423),F423=EUconst_NoTier),"",IF(Z423=0,EUconst_NA,IF(ISERROR(Z423),"",Z423)))</f>
        <v/>
      </c>
      <c r="H423" s="1533"/>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32" t="str">
        <f t="shared" ref="G425:G431" si="91">IF(OR(ISBLANK(F425),F425=EUconst_NoTier),"",IF(Z425=0,EUconst_NotApplicable,IF(ISERROR(Z425),"",Z425)))</f>
        <v/>
      </c>
      <c r="H425" s="1538"/>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32" t="str">
        <f t="shared" si="91"/>
        <v/>
      </c>
      <c r="H426" s="1533"/>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32" t="str">
        <f t="shared" si="91"/>
        <v/>
      </c>
      <c r="H427" s="1533"/>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32" t="str">
        <f t="shared" si="91"/>
        <v/>
      </c>
      <c r="H428" s="1533"/>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32" t="str">
        <f t="shared" si="91"/>
        <v/>
      </c>
      <c r="H429" s="1533"/>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32" t="str">
        <f t="shared" si="91"/>
        <v/>
      </c>
      <c r="H430" s="1533"/>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32" t="str">
        <f t="shared" si="91"/>
        <v/>
      </c>
      <c r="H431" s="1533"/>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58" t="str">
        <f>Translations!$B$674</f>
        <v>Pakopos galioja nuo:</v>
      </c>
      <c r="E433" s="1558"/>
      <c r="F433" s="1559"/>
      <c r="G433" s="1052"/>
      <c r="H433" s="615" t="str">
        <f>Translations!$B$675</f>
        <v>iki:</v>
      </c>
      <c r="I433" s="1052"/>
      <c r="J433" s="1549" t="str">
        <f>Translations!$B$676</f>
        <v>Atliekų katalogo numeris (jeigu taikytina):</v>
      </c>
      <c r="K433" s="1550"/>
      <c r="L433" s="1550"/>
      <c r="M433" s="1551"/>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47" t="str">
        <f>Translations!$B$160</f>
        <v>Pastabos:</v>
      </c>
      <c r="E437" s="1548"/>
      <c r="F437" s="1534"/>
      <c r="G437" s="1535"/>
      <c r="H437" s="1535"/>
      <c r="I437" s="1535"/>
      <c r="J437" s="1535"/>
      <c r="K437" s="1535"/>
      <c r="L437" s="1535"/>
      <c r="M437" s="1535"/>
      <c r="N437" s="1536"/>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39"/>
      <c r="F440" s="1540"/>
      <c r="G440" s="1540"/>
      <c r="H440" s="1540"/>
      <c r="I440" s="1540"/>
      <c r="J440" s="1541"/>
      <c r="K440" s="1552" t="str">
        <f>IF(E441="","",INDEX(EUwideConstants!$F$353:$F$394,MATCH(E441,EUConst_TierActivityListNames,0)))</f>
        <v/>
      </c>
      <c r="L440" s="1553"/>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4" t="str">
        <f>IF(ISBLANK(E440),"",IF(INDEX(B_InstallationDescription!$E$71:$E$145,MATCH(U439,B_InstallationDescription!$D$71:$D$145,0))&gt;0,INDEX(B_InstallationDescription!$E$71:$E$145,MATCH(U439,B_InstallationDescription!$D$71:$D$145,0)),""))</f>
        <v/>
      </c>
      <c r="F441" s="1555"/>
      <c r="G441" s="1555"/>
      <c r="H441" s="1555"/>
      <c r="I441" s="1555"/>
      <c r="J441" s="1556"/>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57" t="str">
        <f>IF(E440="","",IF(T441=TRUE,HYPERLINK("#JUMP_14",EUconst_MsgGoOnPFC),HYPERLINK("#JUMP_E_8",EUconst_FurtherGuidancePoint1)))</f>
        <v/>
      </c>
      <c r="F443" s="1557"/>
      <c r="G443" s="1557"/>
      <c r="H443" s="1557"/>
      <c r="I443" s="1557"/>
      <c r="J443" s="1557"/>
      <c r="K443" s="1557"/>
      <c r="L443" s="1557"/>
      <c r="M443" s="1557"/>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60" t="str">
        <f>Translations!$B$667</f>
        <v>Ar veiklos duomenys gaunami sudedant išmatuotus kiekius (t. y. ne atliekant nuolatinius matavimus)?</v>
      </c>
      <c r="F445" s="1560"/>
      <c r="G445" s="1560"/>
      <c r="H445" s="1560"/>
      <c r="I445" s="1560"/>
      <c r="J445" s="1560"/>
      <c r="K445" s="1560"/>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42" t="str">
        <f>Translations!$B$672</f>
        <v>pakopos aprašas</v>
      </c>
      <c r="H449" s="1542"/>
      <c r="I449" s="1537" t="str">
        <f>Translations!$B$158</f>
        <v>Vienetas</v>
      </c>
      <c r="J449" s="1537"/>
      <c r="K449" s="1537" t="str">
        <f>Translations!$B$673</f>
        <v>Vertė</v>
      </c>
      <c r="L449" s="1537"/>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32" t="str">
        <f>IF(OR(ISBLANK(F450),F450=EUconst_NoTier),"",IF(Z450=0,EUconst_NA,IF(ISERROR(Z450),"",Z450)))</f>
        <v/>
      </c>
      <c r="H450" s="1533"/>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32" t="str">
        <f t="shared" ref="G452:G458" si="98">IF(OR(ISBLANK(F452),F452=EUconst_NoTier),"",IF(Z452=0,EUconst_NotApplicable,IF(ISERROR(Z452),"",Z452)))</f>
        <v/>
      </c>
      <c r="H452" s="1538"/>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32" t="str">
        <f t="shared" si="98"/>
        <v/>
      </c>
      <c r="H453" s="1533"/>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32" t="str">
        <f t="shared" si="98"/>
        <v/>
      </c>
      <c r="H454" s="1533"/>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32" t="str">
        <f t="shared" si="98"/>
        <v/>
      </c>
      <c r="H455" s="1533"/>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32" t="str">
        <f t="shared" si="98"/>
        <v/>
      </c>
      <c r="H456" s="1533"/>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32" t="str">
        <f t="shared" si="98"/>
        <v/>
      </c>
      <c r="H457" s="1533"/>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32" t="str">
        <f t="shared" si="98"/>
        <v/>
      </c>
      <c r="H458" s="1533"/>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58" t="str">
        <f>Translations!$B$674</f>
        <v>Pakopos galioja nuo:</v>
      </c>
      <c r="E460" s="1558"/>
      <c r="F460" s="1559"/>
      <c r="G460" s="1052"/>
      <c r="H460" s="615" t="str">
        <f>Translations!$B$675</f>
        <v>iki:</v>
      </c>
      <c r="I460" s="1052"/>
      <c r="J460" s="1549" t="str">
        <f>Translations!$B$676</f>
        <v>Atliekų katalogo numeris (jeigu taikytina):</v>
      </c>
      <c r="K460" s="1550"/>
      <c r="L460" s="1550"/>
      <c r="M460" s="1551"/>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47" t="str">
        <f>Translations!$B$160</f>
        <v>Pastabos:</v>
      </c>
      <c r="E464" s="1548"/>
      <c r="F464" s="1534"/>
      <c r="G464" s="1535"/>
      <c r="H464" s="1535"/>
      <c r="I464" s="1535"/>
      <c r="J464" s="1535"/>
      <c r="K464" s="1535"/>
      <c r="L464" s="1535"/>
      <c r="M464" s="1535"/>
      <c r="N464" s="1536"/>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39"/>
      <c r="F467" s="1540"/>
      <c r="G467" s="1540"/>
      <c r="H467" s="1540"/>
      <c r="I467" s="1540"/>
      <c r="J467" s="1541"/>
      <c r="K467" s="1552" t="str">
        <f>IF(E468="","",INDEX(EUwideConstants!$F$353:$F$394,MATCH(E468,EUConst_TierActivityListNames,0)))</f>
        <v/>
      </c>
      <c r="L467" s="1553"/>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4" t="str">
        <f>IF(ISBLANK(E467),"",IF(INDEX(B_InstallationDescription!$E$71:$E$145,MATCH(U466,B_InstallationDescription!$D$71:$D$145,0))&gt;0,INDEX(B_InstallationDescription!$E$71:$E$145,MATCH(U466,B_InstallationDescription!$D$71:$D$145,0)),""))</f>
        <v/>
      </c>
      <c r="F468" s="1555"/>
      <c r="G468" s="1555"/>
      <c r="H468" s="1555"/>
      <c r="I468" s="1555"/>
      <c r="J468" s="1556"/>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57" t="str">
        <f>IF(E467="","",IF(T468=TRUE,HYPERLINK("#JUMP_14",EUconst_MsgGoOnPFC),HYPERLINK("#JUMP_E_8",EUconst_FurtherGuidancePoint1)))</f>
        <v/>
      </c>
      <c r="F470" s="1557"/>
      <c r="G470" s="1557"/>
      <c r="H470" s="1557"/>
      <c r="I470" s="1557"/>
      <c r="J470" s="1557"/>
      <c r="K470" s="1557"/>
      <c r="L470" s="1557"/>
      <c r="M470" s="1557"/>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60" t="str">
        <f>Translations!$B$667</f>
        <v>Ar veiklos duomenys gaunami sudedant išmatuotus kiekius (t. y. ne atliekant nuolatinius matavimus)?</v>
      </c>
      <c r="F472" s="1560"/>
      <c r="G472" s="1560"/>
      <c r="H472" s="1560"/>
      <c r="I472" s="1560"/>
      <c r="J472" s="1560"/>
      <c r="K472" s="1560"/>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42" t="str">
        <f>Translations!$B$672</f>
        <v>pakopos aprašas</v>
      </c>
      <c r="H476" s="1542"/>
      <c r="I476" s="1537" t="str">
        <f>Translations!$B$158</f>
        <v>Vienetas</v>
      </c>
      <c r="J476" s="1537"/>
      <c r="K476" s="1537" t="str">
        <f>Translations!$B$673</f>
        <v>Vertė</v>
      </c>
      <c r="L476" s="1537"/>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32" t="str">
        <f>IF(OR(ISBLANK(F477),F477=EUconst_NoTier),"",IF(Z477=0,EUconst_NA,IF(ISERROR(Z477),"",Z477)))</f>
        <v/>
      </c>
      <c r="H477" s="1533"/>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32" t="str">
        <f t="shared" ref="G479:G485" si="105">IF(OR(ISBLANK(F479),F479=EUconst_NoTier),"",IF(Z479=0,EUconst_NotApplicable,IF(ISERROR(Z479),"",Z479)))</f>
        <v/>
      </c>
      <c r="H479" s="1538"/>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32" t="str">
        <f t="shared" si="105"/>
        <v/>
      </c>
      <c r="H480" s="1533"/>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32" t="str">
        <f t="shared" si="105"/>
        <v/>
      </c>
      <c r="H481" s="1533"/>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32" t="str">
        <f t="shared" si="105"/>
        <v/>
      </c>
      <c r="H482" s="1533"/>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32" t="str">
        <f t="shared" si="105"/>
        <v/>
      </c>
      <c r="H483" s="1533"/>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32" t="str">
        <f t="shared" si="105"/>
        <v/>
      </c>
      <c r="H484" s="1533"/>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32" t="str">
        <f t="shared" si="105"/>
        <v/>
      </c>
      <c r="H485" s="1533"/>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58" t="str">
        <f>Translations!$B$674</f>
        <v>Pakopos galioja nuo:</v>
      </c>
      <c r="E487" s="1558"/>
      <c r="F487" s="1559"/>
      <c r="G487" s="1052"/>
      <c r="H487" s="615" t="str">
        <f>Translations!$B$675</f>
        <v>iki:</v>
      </c>
      <c r="I487" s="1052"/>
      <c r="J487" s="1549" t="str">
        <f>Translations!$B$676</f>
        <v>Atliekų katalogo numeris (jeigu taikytina):</v>
      </c>
      <c r="K487" s="1550"/>
      <c r="L487" s="1550"/>
      <c r="M487" s="1551"/>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47" t="str">
        <f>Translations!$B$160</f>
        <v>Pastabos:</v>
      </c>
      <c r="E491" s="1548"/>
      <c r="F491" s="1534"/>
      <c r="G491" s="1535"/>
      <c r="H491" s="1535"/>
      <c r="I491" s="1535"/>
      <c r="J491" s="1535"/>
      <c r="K491" s="1535"/>
      <c r="L491" s="1535"/>
      <c r="M491" s="1535"/>
      <c r="N491" s="1536"/>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39"/>
      <c r="F494" s="1540"/>
      <c r="G494" s="1540"/>
      <c r="H494" s="1540"/>
      <c r="I494" s="1540"/>
      <c r="J494" s="1541"/>
      <c r="K494" s="1552" t="str">
        <f>IF(E495="","",INDEX(EUwideConstants!$F$353:$F$394,MATCH(E495,EUConst_TierActivityListNames,0)))</f>
        <v/>
      </c>
      <c r="L494" s="1553"/>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4" t="str">
        <f>IF(ISBLANK(E494),"",IF(INDEX(B_InstallationDescription!$E$71:$E$145,MATCH(U493,B_InstallationDescription!$D$71:$D$145,0))&gt;0,INDEX(B_InstallationDescription!$E$71:$E$145,MATCH(U493,B_InstallationDescription!$D$71:$D$145,0)),""))</f>
        <v/>
      </c>
      <c r="F495" s="1555"/>
      <c r="G495" s="1555"/>
      <c r="H495" s="1555"/>
      <c r="I495" s="1555"/>
      <c r="J495" s="1556"/>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57" t="str">
        <f>IF(E494="","",IF(T495=TRUE,HYPERLINK("#JUMP_14",EUconst_MsgGoOnPFC),HYPERLINK("#JUMP_E_8",EUconst_FurtherGuidancePoint1)))</f>
        <v/>
      </c>
      <c r="F497" s="1557"/>
      <c r="G497" s="1557"/>
      <c r="H497" s="1557"/>
      <c r="I497" s="1557"/>
      <c r="J497" s="1557"/>
      <c r="K497" s="1557"/>
      <c r="L497" s="1557"/>
      <c r="M497" s="1557"/>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60" t="str">
        <f>Translations!$B$667</f>
        <v>Ar veiklos duomenys gaunami sudedant išmatuotus kiekius (t. y. ne atliekant nuolatinius matavimus)?</v>
      </c>
      <c r="F499" s="1560"/>
      <c r="G499" s="1560"/>
      <c r="H499" s="1560"/>
      <c r="I499" s="1560"/>
      <c r="J499" s="1560"/>
      <c r="K499" s="1560"/>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42" t="str">
        <f>Translations!$B$672</f>
        <v>pakopos aprašas</v>
      </c>
      <c r="H503" s="1542"/>
      <c r="I503" s="1537" t="str">
        <f>Translations!$B$158</f>
        <v>Vienetas</v>
      </c>
      <c r="J503" s="1537"/>
      <c r="K503" s="1537" t="str">
        <f>Translations!$B$673</f>
        <v>Vertė</v>
      </c>
      <c r="L503" s="1537"/>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32" t="str">
        <f>IF(OR(ISBLANK(F504),F504=EUconst_NoTier),"",IF(Z504=0,EUconst_NA,IF(ISERROR(Z504),"",Z504)))</f>
        <v/>
      </c>
      <c r="H504" s="1533"/>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32" t="str">
        <f t="shared" ref="G506:G512" si="112">IF(OR(ISBLANK(F506),F506=EUconst_NoTier),"",IF(Z506=0,EUconst_NotApplicable,IF(ISERROR(Z506),"",Z506)))</f>
        <v/>
      </c>
      <c r="H506" s="1538"/>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32" t="str">
        <f t="shared" si="112"/>
        <v/>
      </c>
      <c r="H507" s="1533"/>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32" t="str">
        <f t="shared" si="112"/>
        <v/>
      </c>
      <c r="H508" s="1533"/>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32" t="str">
        <f t="shared" si="112"/>
        <v/>
      </c>
      <c r="H509" s="1533"/>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32" t="str">
        <f t="shared" si="112"/>
        <v/>
      </c>
      <c r="H510" s="1533"/>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32" t="str">
        <f t="shared" si="112"/>
        <v/>
      </c>
      <c r="H511" s="1533"/>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32" t="str">
        <f t="shared" si="112"/>
        <v/>
      </c>
      <c r="H512" s="1533"/>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58" t="str">
        <f>Translations!$B$674</f>
        <v>Pakopos galioja nuo:</v>
      </c>
      <c r="E514" s="1558"/>
      <c r="F514" s="1559"/>
      <c r="G514" s="1052"/>
      <c r="H514" s="615" t="str">
        <f>Translations!$B$675</f>
        <v>iki:</v>
      </c>
      <c r="I514" s="1052"/>
      <c r="J514" s="1549" t="str">
        <f>Translations!$B$676</f>
        <v>Atliekų katalogo numeris (jeigu taikytina):</v>
      </c>
      <c r="K514" s="1550"/>
      <c r="L514" s="1550"/>
      <c r="M514" s="1551"/>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47" t="str">
        <f>Translations!$B$160</f>
        <v>Pastabos:</v>
      </c>
      <c r="E518" s="1548"/>
      <c r="F518" s="1534"/>
      <c r="G518" s="1535"/>
      <c r="H518" s="1535"/>
      <c r="I518" s="1535"/>
      <c r="J518" s="1535"/>
      <c r="K518" s="1535"/>
      <c r="L518" s="1535"/>
      <c r="M518" s="1535"/>
      <c r="N518" s="1536"/>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39"/>
      <c r="F521" s="1540"/>
      <c r="G521" s="1540"/>
      <c r="H521" s="1540"/>
      <c r="I521" s="1540"/>
      <c r="J521" s="1541"/>
      <c r="K521" s="1552" t="str">
        <f>IF(E522="","",INDEX(EUwideConstants!$F$353:$F$394,MATCH(E522,EUConst_TierActivityListNames,0)))</f>
        <v/>
      </c>
      <c r="L521" s="1553"/>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4" t="str">
        <f>IF(ISBLANK(E521),"",IF(INDEX(B_InstallationDescription!$E$71:$E$145,MATCH(U520,B_InstallationDescription!$D$71:$D$145,0))&gt;0,INDEX(B_InstallationDescription!$E$71:$E$145,MATCH(U520,B_InstallationDescription!$D$71:$D$145,0)),""))</f>
        <v/>
      </c>
      <c r="F522" s="1555"/>
      <c r="G522" s="1555"/>
      <c r="H522" s="1555"/>
      <c r="I522" s="1555"/>
      <c r="J522" s="1556"/>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57" t="str">
        <f>IF(E521="","",IF(T522=TRUE,HYPERLINK("#JUMP_14",EUconst_MsgGoOnPFC),HYPERLINK("#JUMP_E_8",EUconst_FurtherGuidancePoint1)))</f>
        <v/>
      </c>
      <c r="F524" s="1557"/>
      <c r="G524" s="1557"/>
      <c r="H524" s="1557"/>
      <c r="I524" s="1557"/>
      <c r="J524" s="1557"/>
      <c r="K524" s="1557"/>
      <c r="L524" s="1557"/>
      <c r="M524" s="1557"/>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60" t="str">
        <f>Translations!$B$667</f>
        <v>Ar veiklos duomenys gaunami sudedant išmatuotus kiekius (t. y. ne atliekant nuolatinius matavimus)?</v>
      </c>
      <c r="F526" s="1560"/>
      <c r="G526" s="1560"/>
      <c r="H526" s="1560"/>
      <c r="I526" s="1560"/>
      <c r="J526" s="1560"/>
      <c r="K526" s="1560"/>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42" t="str">
        <f>Translations!$B$672</f>
        <v>pakopos aprašas</v>
      </c>
      <c r="H530" s="1542"/>
      <c r="I530" s="1537" t="str">
        <f>Translations!$B$158</f>
        <v>Vienetas</v>
      </c>
      <c r="J530" s="1537"/>
      <c r="K530" s="1537" t="str">
        <f>Translations!$B$673</f>
        <v>Vertė</v>
      </c>
      <c r="L530" s="1537"/>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32" t="str">
        <f>IF(OR(ISBLANK(F531),F531=EUconst_NoTier),"",IF(Z531=0,EUconst_NA,IF(ISERROR(Z531),"",Z531)))</f>
        <v/>
      </c>
      <c r="H531" s="1533"/>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32" t="str">
        <f t="shared" ref="G533:G539" si="119">IF(OR(ISBLANK(F533),F533=EUconst_NoTier),"",IF(Z533=0,EUconst_NotApplicable,IF(ISERROR(Z533),"",Z533)))</f>
        <v/>
      </c>
      <c r="H533" s="1538"/>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32" t="str">
        <f t="shared" si="119"/>
        <v/>
      </c>
      <c r="H534" s="1533"/>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32" t="str">
        <f t="shared" si="119"/>
        <v/>
      </c>
      <c r="H535" s="1533"/>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32" t="str">
        <f t="shared" si="119"/>
        <v/>
      </c>
      <c r="H536" s="1533"/>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32" t="str">
        <f t="shared" si="119"/>
        <v/>
      </c>
      <c r="H537" s="1533"/>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32" t="str">
        <f t="shared" si="119"/>
        <v/>
      </c>
      <c r="H538" s="1533"/>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32" t="str">
        <f t="shared" si="119"/>
        <v/>
      </c>
      <c r="H539" s="1533"/>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58" t="str">
        <f>Translations!$B$674</f>
        <v>Pakopos galioja nuo:</v>
      </c>
      <c r="E541" s="1558"/>
      <c r="F541" s="1559"/>
      <c r="G541" s="1052"/>
      <c r="H541" s="615" t="str">
        <f>Translations!$B$675</f>
        <v>iki:</v>
      </c>
      <c r="I541" s="1052"/>
      <c r="J541" s="1549" t="str">
        <f>Translations!$B$676</f>
        <v>Atliekų katalogo numeris (jeigu taikytina):</v>
      </c>
      <c r="K541" s="1550"/>
      <c r="L541" s="1550"/>
      <c r="M541" s="1551"/>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47" t="str">
        <f>Translations!$B$160</f>
        <v>Pastabos:</v>
      </c>
      <c r="E545" s="1548"/>
      <c r="F545" s="1534"/>
      <c r="G545" s="1535"/>
      <c r="H545" s="1535"/>
      <c r="I545" s="1535"/>
      <c r="J545" s="1535"/>
      <c r="K545" s="1535"/>
      <c r="L545" s="1535"/>
      <c r="M545" s="1535"/>
      <c r="N545" s="1536"/>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39"/>
      <c r="F548" s="1540"/>
      <c r="G548" s="1540"/>
      <c r="H548" s="1540"/>
      <c r="I548" s="1540"/>
      <c r="J548" s="1541"/>
      <c r="K548" s="1552" t="str">
        <f>IF(E549="","",INDEX(EUwideConstants!$F$353:$F$394,MATCH(E549,EUConst_TierActivityListNames,0)))</f>
        <v/>
      </c>
      <c r="L548" s="1553"/>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4" t="str">
        <f>IF(ISBLANK(E548),"",IF(INDEX(B_InstallationDescription!$E$71:$E$145,MATCH(U547,B_InstallationDescription!$D$71:$D$145,0))&gt;0,INDEX(B_InstallationDescription!$E$71:$E$145,MATCH(U547,B_InstallationDescription!$D$71:$D$145,0)),""))</f>
        <v/>
      </c>
      <c r="F549" s="1555"/>
      <c r="G549" s="1555"/>
      <c r="H549" s="1555"/>
      <c r="I549" s="1555"/>
      <c r="J549" s="1556"/>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57" t="str">
        <f>IF(E548="","",IF(T549=TRUE,HYPERLINK("#JUMP_14",EUconst_MsgGoOnPFC),HYPERLINK("#JUMP_E_8",EUconst_FurtherGuidancePoint1)))</f>
        <v/>
      </c>
      <c r="F551" s="1557"/>
      <c r="G551" s="1557"/>
      <c r="H551" s="1557"/>
      <c r="I551" s="1557"/>
      <c r="J551" s="1557"/>
      <c r="K551" s="1557"/>
      <c r="L551" s="1557"/>
      <c r="M551" s="1557"/>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60" t="str">
        <f>Translations!$B$667</f>
        <v>Ar veiklos duomenys gaunami sudedant išmatuotus kiekius (t. y. ne atliekant nuolatinius matavimus)?</v>
      </c>
      <c r="F553" s="1560"/>
      <c r="G553" s="1560"/>
      <c r="H553" s="1560"/>
      <c r="I553" s="1560"/>
      <c r="J553" s="1560"/>
      <c r="K553" s="1560"/>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42" t="str">
        <f>Translations!$B$672</f>
        <v>pakopos aprašas</v>
      </c>
      <c r="H557" s="1542"/>
      <c r="I557" s="1537" t="str">
        <f>Translations!$B$158</f>
        <v>Vienetas</v>
      </c>
      <c r="J557" s="1537"/>
      <c r="K557" s="1537" t="str">
        <f>Translations!$B$673</f>
        <v>Vertė</v>
      </c>
      <c r="L557" s="1537"/>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32" t="str">
        <f>IF(OR(ISBLANK(F558),F558=EUconst_NoTier),"",IF(Z558=0,EUconst_NA,IF(ISERROR(Z558),"",Z558)))</f>
        <v/>
      </c>
      <c r="H558" s="1533"/>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32" t="str">
        <f t="shared" ref="G560:G566" si="126">IF(OR(ISBLANK(F560),F560=EUconst_NoTier),"",IF(Z560=0,EUconst_NotApplicable,IF(ISERROR(Z560),"",Z560)))</f>
        <v/>
      </c>
      <c r="H560" s="1538"/>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32" t="str">
        <f t="shared" si="126"/>
        <v/>
      </c>
      <c r="H561" s="1533"/>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32" t="str">
        <f t="shared" si="126"/>
        <v/>
      </c>
      <c r="H562" s="1533"/>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32" t="str">
        <f t="shared" si="126"/>
        <v/>
      </c>
      <c r="H563" s="1533"/>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32" t="str">
        <f t="shared" si="126"/>
        <v/>
      </c>
      <c r="H564" s="1533"/>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32" t="str">
        <f t="shared" si="126"/>
        <v/>
      </c>
      <c r="H565" s="1533"/>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32" t="str">
        <f t="shared" si="126"/>
        <v/>
      </c>
      <c r="H566" s="1533"/>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58" t="str">
        <f>Translations!$B$674</f>
        <v>Pakopos galioja nuo:</v>
      </c>
      <c r="E568" s="1558"/>
      <c r="F568" s="1559"/>
      <c r="G568" s="1052"/>
      <c r="H568" s="615" t="str">
        <f>Translations!$B$675</f>
        <v>iki:</v>
      </c>
      <c r="I568" s="1052"/>
      <c r="J568" s="1549" t="str">
        <f>Translations!$B$676</f>
        <v>Atliekų katalogo numeris (jeigu taikytina):</v>
      </c>
      <c r="K568" s="1550"/>
      <c r="L568" s="1550"/>
      <c r="M568" s="1551"/>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47" t="str">
        <f>Translations!$B$160</f>
        <v>Pastabos:</v>
      </c>
      <c r="E572" s="1548"/>
      <c r="F572" s="1534"/>
      <c r="G572" s="1535"/>
      <c r="H572" s="1535"/>
      <c r="I572" s="1535"/>
      <c r="J572" s="1535"/>
      <c r="K572" s="1535"/>
      <c r="L572" s="1535"/>
      <c r="M572" s="1535"/>
      <c r="N572" s="1536"/>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39"/>
      <c r="F575" s="1540"/>
      <c r="G575" s="1540"/>
      <c r="H575" s="1540"/>
      <c r="I575" s="1540"/>
      <c r="J575" s="1541"/>
      <c r="K575" s="1552" t="str">
        <f>IF(E576="","",INDEX(EUwideConstants!$F$353:$F$394,MATCH(E576,EUConst_TierActivityListNames,0)))</f>
        <v/>
      </c>
      <c r="L575" s="1553"/>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4" t="str">
        <f>IF(ISBLANK(E575),"",IF(INDEX(B_InstallationDescription!$E$71:$E$145,MATCH(U574,B_InstallationDescription!$D$71:$D$145,0))&gt;0,INDEX(B_InstallationDescription!$E$71:$E$145,MATCH(U574,B_InstallationDescription!$D$71:$D$145,0)),""))</f>
        <v/>
      </c>
      <c r="F576" s="1555"/>
      <c r="G576" s="1555"/>
      <c r="H576" s="1555"/>
      <c r="I576" s="1555"/>
      <c r="J576" s="1556"/>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57" t="str">
        <f>IF(E575="","",IF(T576=TRUE,HYPERLINK("#JUMP_14",EUconst_MsgGoOnPFC),HYPERLINK("#JUMP_E_8",EUconst_FurtherGuidancePoint1)))</f>
        <v/>
      </c>
      <c r="F578" s="1557"/>
      <c r="G578" s="1557"/>
      <c r="H578" s="1557"/>
      <c r="I578" s="1557"/>
      <c r="J578" s="1557"/>
      <c r="K578" s="1557"/>
      <c r="L578" s="1557"/>
      <c r="M578" s="1557"/>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60" t="str">
        <f>Translations!$B$667</f>
        <v>Ar veiklos duomenys gaunami sudedant išmatuotus kiekius (t. y. ne atliekant nuolatinius matavimus)?</v>
      </c>
      <c r="F580" s="1560"/>
      <c r="G580" s="1560"/>
      <c r="H580" s="1560"/>
      <c r="I580" s="1560"/>
      <c r="J580" s="1560"/>
      <c r="K580" s="1560"/>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42" t="str">
        <f>Translations!$B$672</f>
        <v>pakopos aprašas</v>
      </c>
      <c r="H584" s="1542"/>
      <c r="I584" s="1537" t="str">
        <f>Translations!$B$158</f>
        <v>Vienetas</v>
      </c>
      <c r="J584" s="1537"/>
      <c r="K584" s="1537" t="str">
        <f>Translations!$B$673</f>
        <v>Vertė</v>
      </c>
      <c r="L584" s="1537"/>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32" t="str">
        <f>IF(OR(ISBLANK(F585),F585=EUconst_NoTier),"",IF(Z585=0,EUconst_NA,IF(ISERROR(Z585),"",Z585)))</f>
        <v/>
      </c>
      <c r="H585" s="1533"/>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32" t="str">
        <f t="shared" ref="G587:G593" si="133">IF(OR(ISBLANK(F587),F587=EUconst_NoTier),"",IF(Z587=0,EUconst_NotApplicable,IF(ISERROR(Z587),"",Z587)))</f>
        <v/>
      </c>
      <c r="H587" s="1538"/>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32" t="str">
        <f t="shared" si="133"/>
        <v/>
      </c>
      <c r="H588" s="1533"/>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32" t="str">
        <f t="shared" si="133"/>
        <v/>
      </c>
      <c r="H589" s="1533"/>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32" t="str">
        <f t="shared" si="133"/>
        <v/>
      </c>
      <c r="H590" s="1533"/>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32" t="str">
        <f t="shared" si="133"/>
        <v/>
      </c>
      <c r="H591" s="1533"/>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32" t="str">
        <f t="shared" si="133"/>
        <v/>
      </c>
      <c r="H592" s="1533"/>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32" t="str">
        <f t="shared" si="133"/>
        <v/>
      </c>
      <c r="H593" s="1533"/>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58" t="str">
        <f>Translations!$B$674</f>
        <v>Pakopos galioja nuo:</v>
      </c>
      <c r="E595" s="1558"/>
      <c r="F595" s="1559"/>
      <c r="G595" s="1052"/>
      <c r="H595" s="615" t="str">
        <f>Translations!$B$675</f>
        <v>iki:</v>
      </c>
      <c r="I595" s="1052"/>
      <c r="J595" s="1549" t="str">
        <f>Translations!$B$676</f>
        <v>Atliekų katalogo numeris (jeigu taikytina):</v>
      </c>
      <c r="K595" s="1550"/>
      <c r="L595" s="1550"/>
      <c r="M595" s="1551"/>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47" t="str">
        <f>Translations!$B$160</f>
        <v>Pastabos:</v>
      </c>
      <c r="E599" s="1548"/>
      <c r="F599" s="1534"/>
      <c r="G599" s="1535"/>
      <c r="H599" s="1535"/>
      <c r="I599" s="1535"/>
      <c r="J599" s="1535"/>
      <c r="K599" s="1535"/>
      <c r="L599" s="1535"/>
      <c r="M599" s="1535"/>
      <c r="N599" s="1536"/>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39"/>
      <c r="F602" s="1540"/>
      <c r="G602" s="1540"/>
      <c r="H602" s="1540"/>
      <c r="I602" s="1540"/>
      <c r="J602" s="1541"/>
      <c r="K602" s="1552" t="str">
        <f>IF(E603="","",INDEX(EUwideConstants!$F$353:$F$394,MATCH(E603,EUConst_TierActivityListNames,0)))</f>
        <v/>
      </c>
      <c r="L602" s="1553"/>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4" t="str">
        <f>IF(ISBLANK(E602),"",IF(INDEX(B_InstallationDescription!$E$71:$E$145,MATCH(U601,B_InstallationDescription!$D$71:$D$145,0))&gt;0,INDEX(B_InstallationDescription!$E$71:$E$145,MATCH(U601,B_InstallationDescription!$D$71:$D$145,0)),""))</f>
        <v/>
      </c>
      <c r="F603" s="1555"/>
      <c r="G603" s="1555"/>
      <c r="H603" s="1555"/>
      <c r="I603" s="1555"/>
      <c r="J603" s="1556"/>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57" t="str">
        <f>IF(E602="","",IF(T603=TRUE,HYPERLINK("#JUMP_14",EUconst_MsgGoOnPFC),HYPERLINK("#JUMP_E_8",EUconst_FurtherGuidancePoint1)))</f>
        <v/>
      </c>
      <c r="F605" s="1557"/>
      <c r="G605" s="1557"/>
      <c r="H605" s="1557"/>
      <c r="I605" s="1557"/>
      <c r="J605" s="1557"/>
      <c r="K605" s="1557"/>
      <c r="L605" s="1557"/>
      <c r="M605" s="1557"/>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60" t="str">
        <f>Translations!$B$667</f>
        <v>Ar veiklos duomenys gaunami sudedant išmatuotus kiekius (t. y. ne atliekant nuolatinius matavimus)?</v>
      </c>
      <c r="F607" s="1560"/>
      <c r="G607" s="1560"/>
      <c r="H607" s="1560"/>
      <c r="I607" s="1560"/>
      <c r="J607" s="1560"/>
      <c r="K607" s="1560"/>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42" t="str">
        <f>Translations!$B$672</f>
        <v>pakopos aprašas</v>
      </c>
      <c r="H611" s="1542"/>
      <c r="I611" s="1537" t="str">
        <f>Translations!$B$158</f>
        <v>Vienetas</v>
      </c>
      <c r="J611" s="1537"/>
      <c r="K611" s="1537" t="str">
        <f>Translations!$B$673</f>
        <v>Vertė</v>
      </c>
      <c r="L611" s="1537"/>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32" t="str">
        <f>IF(OR(ISBLANK(F612),F612=EUconst_NoTier),"",IF(Z612=0,EUconst_NA,IF(ISERROR(Z612),"",Z612)))</f>
        <v/>
      </c>
      <c r="H612" s="1533"/>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32" t="str">
        <f t="shared" ref="G614:G620" si="140">IF(OR(ISBLANK(F614),F614=EUconst_NoTier),"",IF(Z614=0,EUconst_NotApplicable,IF(ISERROR(Z614),"",Z614)))</f>
        <v/>
      </c>
      <c r="H614" s="1538"/>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32" t="str">
        <f t="shared" si="140"/>
        <v/>
      </c>
      <c r="H615" s="1533"/>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32" t="str">
        <f t="shared" si="140"/>
        <v/>
      </c>
      <c r="H616" s="1533"/>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32" t="str">
        <f t="shared" si="140"/>
        <v/>
      </c>
      <c r="H617" s="1533"/>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32" t="str">
        <f t="shared" si="140"/>
        <v/>
      </c>
      <c r="H618" s="1533"/>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32" t="str">
        <f t="shared" si="140"/>
        <v/>
      </c>
      <c r="H619" s="1533"/>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32" t="str">
        <f t="shared" si="140"/>
        <v/>
      </c>
      <c r="H620" s="1533"/>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58" t="str">
        <f>Translations!$B$674</f>
        <v>Pakopos galioja nuo:</v>
      </c>
      <c r="E622" s="1558"/>
      <c r="F622" s="1559"/>
      <c r="G622" s="1052"/>
      <c r="H622" s="615" t="str">
        <f>Translations!$B$675</f>
        <v>iki:</v>
      </c>
      <c r="I622" s="1052"/>
      <c r="J622" s="1549" t="str">
        <f>Translations!$B$676</f>
        <v>Atliekų katalogo numeris (jeigu taikytina):</v>
      </c>
      <c r="K622" s="1550"/>
      <c r="L622" s="1550"/>
      <c r="M622" s="1551"/>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47" t="str">
        <f>Translations!$B$160</f>
        <v>Pastabos:</v>
      </c>
      <c r="E626" s="1548"/>
      <c r="F626" s="1534"/>
      <c r="G626" s="1535"/>
      <c r="H626" s="1535"/>
      <c r="I626" s="1535"/>
      <c r="J626" s="1535"/>
      <c r="K626" s="1535"/>
      <c r="L626" s="1535"/>
      <c r="M626" s="1535"/>
      <c r="N626" s="1536"/>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39"/>
      <c r="F629" s="1540"/>
      <c r="G629" s="1540"/>
      <c r="H629" s="1540"/>
      <c r="I629" s="1540"/>
      <c r="J629" s="1541"/>
      <c r="K629" s="1552" t="str">
        <f>IF(E630="","",INDEX(EUwideConstants!$F$353:$F$394,MATCH(E630,EUConst_TierActivityListNames,0)))</f>
        <v/>
      </c>
      <c r="L629" s="1553"/>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4" t="str">
        <f>IF(ISBLANK(E629),"",IF(INDEX(B_InstallationDescription!$E$71:$E$145,MATCH(U628,B_InstallationDescription!$D$71:$D$145,0))&gt;0,INDEX(B_InstallationDescription!$E$71:$E$145,MATCH(U628,B_InstallationDescription!$D$71:$D$145,0)),""))</f>
        <v/>
      </c>
      <c r="F630" s="1555"/>
      <c r="G630" s="1555"/>
      <c r="H630" s="1555"/>
      <c r="I630" s="1555"/>
      <c r="J630" s="1556"/>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57" t="str">
        <f>IF(E629="","",IF(T630=TRUE,HYPERLINK("#JUMP_14",EUconst_MsgGoOnPFC),HYPERLINK("#JUMP_E_8",EUconst_FurtherGuidancePoint1)))</f>
        <v/>
      </c>
      <c r="F632" s="1557"/>
      <c r="G632" s="1557"/>
      <c r="H632" s="1557"/>
      <c r="I632" s="1557"/>
      <c r="J632" s="1557"/>
      <c r="K632" s="1557"/>
      <c r="L632" s="1557"/>
      <c r="M632" s="1557"/>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60" t="str">
        <f>Translations!$B$667</f>
        <v>Ar veiklos duomenys gaunami sudedant išmatuotus kiekius (t. y. ne atliekant nuolatinius matavimus)?</v>
      </c>
      <c r="F634" s="1560"/>
      <c r="G634" s="1560"/>
      <c r="H634" s="1560"/>
      <c r="I634" s="1560"/>
      <c r="J634" s="1560"/>
      <c r="K634" s="1560"/>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42" t="str">
        <f>Translations!$B$672</f>
        <v>pakopos aprašas</v>
      </c>
      <c r="H638" s="1542"/>
      <c r="I638" s="1537" t="str">
        <f>Translations!$B$158</f>
        <v>Vienetas</v>
      </c>
      <c r="J638" s="1537"/>
      <c r="K638" s="1537" t="str">
        <f>Translations!$B$673</f>
        <v>Vertė</v>
      </c>
      <c r="L638" s="1537"/>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32" t="str">
        <f>IF(OR(ISBLANK(F639),F639=EUconst_NoTier),"",IF(Z639=0,EUconst_NA,IF(ISERROR(Z639),"",Z639)))</f>
        <v/>
      </c>
      <c r="H639" s="1533"/>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32" t="str">
        <f t="shared" ref="G641:G647" si="147">IF(OR(ISBLANK(F641),F641=EUconst_NoTier),"",IF(Z641=0,EUconst_NotApplicable,IF(ISERROR(Z641),"",Z641)))</f>
        <v/>
      </c>
      <c r="H641" s="1538"/>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32" t="str">
        <f t="shared" si="147"/>
        <v/>
      </c>
      <c r="H642" s="1533"/>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32" t="str">
        <f t="shared" si="147"/>
        <v/>
      </c>
      <c r="H643" s="1533"/>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32" t="str">
        <f t="shared" si="147"/>
        <v/>
      </c>
      <c r="H644" s="1533"/>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32" t="str">
        <f t="shared" si="147"/>
        <v/>
      </c>
      <c r="H645" s="1533"/>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32" t="str">
        <f t="shared" si="147"/>
        <v/>
      </c>
      <c r="H646" s="1533"/>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32" t="str">
        <f t="shared" si="147"/>
        <v/>
      </c>
      <c r="H647" s="1533"/>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58" t="str">
        <f>Translations!$B$674</f>
        <v>Pakopos galioja nuo:</v>
      </c>
      <c r="E649" s="1558"/>
      <c r="F649" s="1559"/>
      <c r="G649" s="1052"/>
      <c r="H649" s="615" t="str">
        <f>Translations!$B$675</f>
        <v>iki:</v>
      </c>
      <c r="I649" s="1052"/>
      <c r="J649" s="1549" t="str">
        <f>Translations!$B$676</f>
        <v>Atliekų katalogo numeris (jeigu taikytina):</v>
      </c>
      <c r="K649" s="1550"/>
      <c r="L649" s="1550"/>
      <c r="M649" s="1551"/>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47" t="str">
        <f>Translations!$B$160</f>
        <v>Pastabos:</v>
      </c>
      <c r="E653" s="1548"/>
      <c r="F653" s="1534"/>
      <c r="G653" s="1535"/>
      <c r="H653" s="1535"/>
      <c r="I653" s="1535"/>
      <c r="J653" s="1535"/>
      <c r="K653" s="1535"/>
      <c r="L653" s="1535"/>
      <c r="M653" s="1535"/>
      <c r="N653" s="1536"/>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39"/>
      <c r="F656" s="1540"/>
      <c r="G656" s="1540"/>
      <c r="H656" s="1540"/>
      <c r="I656" s="1540"/>
      <c r="J656" s="1541"/>
      <c r="K656" s="1552" t="str">
        <f>IF(E657="","",INDEX(EUwideConstants!$F$353:$F$394,MATCH(E657,EUConst_TierActivityListNames,0)))</f>
        <v/>
      </c>
      <c r="L656" s="1553"/>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4" t="str">
        <f>IF(ISBLANK(E656),"",IF(INDEX(B_InstallationDescription!$E$71:$E$145,MATCH(U655,B_InstallationDescription!$D$71:$D$145,0))&gt;0,INDEX(B_InstallationDescription!$E$71:$E$145,MATCH(U655,B_InstallationDescription!$D$71:$D$145,0)),""))</f>
        <v/>
      </c>
      <c r="F657" s="1555"/>
      <c r="G657" s="1555"/>
      <c r="H657" s="1555"/>
      <c r="I657" s="1555"/>
      <c r="J657" s="1556"/>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57" t="str">
        <f>IF(E656="","",IF(T657=TRUE,HYPERLINK("#JUMP_14",EUconst_MsgGoOnPFC),HYPERLINK("#JUMP_E_8",EUconst_FurtherGuidancePoint1)))</f>
        <v/>
      </c>
      <c r="F659" s="1557"/>
      <c r="G659" s="1557"/>
      <c r="H659" s="1557"/>
      <c r="I659" s="1557"/>
      <c r="J659" s="1557"/>
      <c r="K659" s="1557"/>
      <c r="L659" s="1557"/>
      <c r="M659" s="1557"/>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60" t="str">
        <f>Translations!$B$667</f>
        <v>Ar veiklos duomenys gaunami sudedant išmatuotus kiekius (t. y. ne atliekant nuolatinius matavimus)?</v>
      </c>
      <c r="F661" s="1560"/>
      <c r="G661" s="1560"/>
      <c r="H661" s="1560"/>
      <c r="I661" s="1560"/>
      <c r="J661" s="1560"/>
      <c r="K661" s="1560"/>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42" t="str">
        <f>Translations!$B$672</f>
        <v>pakopos aprašas</v>
      </c>
      <c r="H665" s="1542"/>
      <c r="I665" s="1537" t="str">
        <f>Translations!$B$158</f>
        <v>Vienetas</v>
      </c>
      <c r="J665" s="1537"/>
      <c r="K665" s="1537" t="str">
        <f>Translations!$B$673</f>
        <v>Vertė</v>
      </c>
      <c r="L665" s="1537"/>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32" t="str">
        <f>IF(OR(ISBLANK(F666),F666=EUconst_NoTier),"",IF(Z666=0,EUconst_NA,IF(ISERROR(Z666),"",Z666)))</f>
        <v/>
      </c>
      <c r="H666" s="1533"/>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32" t="str">
        <f t="shared" ref="G668:G674" si="154">IF(OR(ISBLANK(F668),F668=EUconst_NoTier),"",IF(Z668=0,EUconst_NotApplicable,IF(ISERROR(Z668),"",Z668)))</f>
        <v/>
      </c>
      <c r="H668" s="1538"/>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32" t="str">
        <f t="shared" si="154"/>
        <v/>
      </c>
      <c r="H669" s="1533"/>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32" t="str">
        <f t="shared" si="154"/>
        <v/>
      </c>
      <c r="H670" s="1533"/>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32" t="str">
        <f t="shared" si="154"/>
        <v/>
      </c>
      <c r="H671" s="1533"/>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32" t="str">
        <f t="shared" si="154"/>
        <v/>
      </c>
      <c r="H672" s="1533"/>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32" t="str">
        <f t="shared" si="154"/>
        <v/>
      </c>
      <c r="H673" s="1533"/>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32" t="str">
        <f t="shared" si="154"/>
        <v/>
      </c>
      <c r="H674" s="1533"/>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58" t="str">
        <f>Translations!$B$674</f>
        <v>Pakopos galioja nuo:</v>
      </c>
      <c r="E676" s="1558"/>
      <c r="F676" s="1559"/>
      <c r="G676" s="1052"/>
      <c r="H676" s="615" t="str">
        <f>Translations!$B$675</f>
        <v>iki:</v>
      </c>
      <c r="I676" s="1052"/>
      <c r="J676" s="1549" t="str">
        <f>Translations!$B$676</f>
        <v>Atliekų katalogo numeris (jeigu taikytina):</v>
      </c>
      <c r="K676" s="1550"/>
      <c r="L676" s="1550"/>
      <c r="M676" s="1551"/>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47" t="str">
        <f>Translations!$B$160</f>
        <v>Pastabos:</v>
      </c>
      <c r="E680" s="1548"/>
      <c r="F680" s="1534"/>
      <c r="G680" s="1535"/>
      <c r="H680" s="1535"/>
      <c r="I680" s="1535"/>
      <c r="J680" s="1535"/>
      <c r="K680" s="1535"/>
      <c r="L680" s="1535"/>
      <c r="M680" s="1535"/>
      <c r="N680" s="1536"/>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39"/>
      <c r="F683" s="1540"/>
      <c r="G683" s="1540"/>
      <c r="H683" s="1540"/>
      <c r="I683" s="1540"/>
      <c r="J683" s="1541"/>
      <c r="K683" s="1552" t="str">
        <f>IF(E684="","",INDEX(EUwideConstants!$F$353:$F$394,MATCH(E684,EUConst_TierActivityListNames,0)))</f>
        <v/>
      </c>
      <c r="L683" s="1553"/>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4" t="str">
        <f>IF(ISBLANK(E683),"",IF(INDEX(B_InstallationDescription!$E$71:$E$145,MATCH(U682,B_InstallationDescription!$D$71:$D$145,0))&gt;0,INDEX(B_InstallationDescription!$E$71:$E$145,MATCH(U682,B_InstallationDescription!$D$71:$D$145,0)),""))</f>
        <v/>
      </c>
      <c r="F684" s="1555"/>
      <c r="G684" s="1555"/>
      <c r="H684" s="1555"/>
      <c r="I684" s="1555"/>
      <c r="J684" s="1556"/>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57" t="str">
        <f>IF(E683="","",IF(T684=TRUE,HYPERLINK("#JUMP_14",EUconst_MsgGoOnPFC),HYPERLINK("#JUMP_E_8",EUconst_FurtherGuidancePoint1)))</f>
        <v/>
      </c>
      <c r="F686" s="1557"/>
      <c r="G686" s="1557"/>
      <c r="H686" s="1557"/>
      <c r="I686" s="1557"/>
      <c r="J686" s="1557"/>
      <c r="K686" s="1557"/>
      <c r="L686" s="1557"/>
      <c r="M686" s="1557"/>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60" t="str">
        <f>Translations!$B$667</f>
        <v>Ar veiklos duomenys gaunami sudedant išmatuotus kiekius (t. y. ne atliekant nuolatinius matavimus)?</v>
      </c>
      <c r="F688" s="1560"/>
      <c r="G688" s="1560"/>
      <c r="H688" s="1560"/>
      <c r="I688" s="1560"/>
      <c r="J688" s="1560"/>
      <c r="K688" s="1560"/>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42" t="str">
        <f>Translations!$B$672</f>
        <v>pakopos aprašas</v>
      </c>
      <c r="H692" s="1542"/>
      <c r="I692" s="1537" t="str">
        <f>Translations!$B$158</f>
        <v>Vienetas</v>
      </c>
      <c r="J692" s="1537"/>
      <c r="K692" s="1537" t="str">
        <f>Translations!$B$673</f>
        <v>Vertė</v>
      </c>
      <c r="L692" s="1537"/>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32" t="str">
        <f>IF(OR(ISBLANK(F693),F693=EUconst_NoTier),"",IF(Z693=0,EUconst_NA,IF(ISERROR(Z693),"",Z693)))</f>
        <v/>
      </c>
      <c r="H693" s="1533"/>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32" t="str">
        <f t="shared" ref="G695:G701" si="161">IF(OR(ISBLANK(F695),F695=EUconst_NoTier),"",IF(Z695=0,EUconst_NotApplicable,IF(ISERROR(Z695),"",Z695)))</f>
        <v/>
      </c>
      <c r="H695" s="1538"/>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32" t="str">
        <f t="shared" si="161"/>
        <v/>
      </c>
      <c r="H696" s="1533"/>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32" t="str">
        <f t="shared" si="161"/>
        <v/>
      </c>
      <c r="H697" s="1533"/>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32" t="str">
        <f t="shared" si="161"/>
        <v/>
      </c>
      <c r="H698" s="1533"/>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32" t="str">
        <f t="shared" si="161"/>
        <v/>
      </c>
      <c r="H699" s="1533"/>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32" t="str">
        <f t="shared" si="161"/>
        <v/>
      </c>
      <c r="H700" s="1533"/>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32" t="str">
        <f t="shared" si="161"/>
        <v/>
      </c>
      <c r="H701" s="1533"/>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58" t="str">
        <f>Translations!$B$674</f>
        <v>Pakopos galioja nuo:</v>
      </c>
      <c r="E703" s="1558"/>
      <c r="F703" s="1559"/>
      <c r="G703" s="1052"/>
      <c r="H703" s="615" t="str">
        <f>Translations!$B$675</f>
        <v>iki:</v>
      </c>
      <c r="I703" s="1052"/>
      <c r="J703" s="1549" t="str">
        <f>Translations!$B$676</f>
        <v>Atliekų katalogo numeris (jeigu taikytina):</v>
      </c>
      <c r="K703" s="1550"/>
      <c r="L703" s="1550"/>
      <c r="M703" s="1551"/>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47" t="str">
        <f>Translations!$B$160</f>
        <v>Pastabos:</v>
      </c>
      <c r="E707" s="1548"/>
      <c r="F707" s="1534"/>
      <c r="G707" s="1535"/>
      <c r="H707" s="1535"/>
      <c r="I707" s="1535"/>
      <c r="J707" s="1535"/>
      <c r="K707" s="1535"/>
      <c r="L707" s="1535"/>
      <c r="M707" s="1535"/>
      <c r="N707" s="1536"/>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39"/>
      <c r="F710" s="1540"/>
      <c r="G710" s="1540"/>
      <c r="H710" s="1540"/>
      <c r="I710" s="1540"/>
      <c r="J710" s="1541"/>
      <c r="K710" s="1552" t="str">
        <f>IF(E711="","",INDEX(EUwideConstants!$F$353:$F$394,MATCH(E711,EUConst_TierActivityListNames,0)))</f>
        <v/>
      </c>
      <c r="L710" s="1553"/>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4" t="str">
        <f>IF(ISBLANK(E710),"",IF(INDEX(B_InstallationDescription!$E$71:$E$145,MATCH(U709,B_InstallationDescription!$D$71:$D$145,0))&gt;0,INDEX(B_InstallationDescription!$E$71:$E$145,MATCH(U709,B_InstallationDescription!$D$71:$D$145,0)),""))</f>
        <v/>
      </c>
      <c r="F711" s="1555"/>
      <c r="G711" s="1555"/>
      <c r="H711" s="1555"/>
      <c r="I711" s="1555"/>
      <c r="J711" s="1556"/>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57" t="str">
        <f>IF(E710="","",IF(T711=TRUE,HYPERLINK("#JUMP_14",EUconst_MsgGoOnPFC),HYPERLINK("#JUMP_E_8",EUconst_FurtherGuidancePoint1)))</f>
        <v/>
      </c>
      <c r="F713" s="1557"/>
      <c r="G713" s="1557"/>
      <c r="H713" s="1557"/>
      <c r="I713" s="1557"/>
      <c r="J713" s="1557"/>
      <c r="K713" s="1557"/>
      <c r="L713" s="1557"/>
      <c r="M713" s="1557"/>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60" t="str">
        <f>Translations!$B$667</f>
        <v>Ar veiklos duomenys gaunami sudedant išmatuotus kiekius (t. y. ne atliekant nuolatinius matavimus)?</v>
      </c>
      <c r="F715" s="1560"/>
      <c r="G715" s="1560"/>
      <c r="H715" s="1560"/>
      <c r="I715" s="1560"/>
      <c r="J715" s="1560"/>
      <c r="K715" s="1560"/>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42" t="str">
        <f>Translations!$B$672</f>
        <v>pakopos aprašas</v>
      </c>
      <c r="H719" s="1542"/>
      <c r="I719" s="1537" t="str">
        <f>Translations!$B$158</f>
        <v>Vienetas</v>
      </c>
      <c r="J719" s="1537"/>
      <c r="K719" s="1537" t="str">
        <f>Translations!$B$673</f>
        <v>Vertė</v>
      </c>
      <c r="L719" s="1537"/>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32" t="str">
        <f>IF(OR(ISBLANK(F720),F720=EUconst_NoTier),"",IF(Z720=0,EUconst_NA,IF(ISERROR(Z720),"",Z720)))</f>
        <v/>
      </c>
      <c r="H720" s="1533"/>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32" t="str">
        <f t="shared" ref="G722:G728" si="168">IF(OR(ISBLANK(F722),F722=EUconst_NoTier),"",IF(Z722=0,EUconst_NotApplicable,IF(ISERROR(Z722),"",Z722)))</f>
        <v/>
      </c>
      <c r="H722" s="1538"/>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32" t="str">
        <f t="shared" si="168"/>
        <v/>
      </c>
      <c r="H723" s="1533"/>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32" t="str">
        <f t="shared" si="168"/>
        <v/>
      </c>
      <c r="H724" s="1533"/>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32" t="str">
        <f t="shared" si="168"/>
        <v/>
      </c>
      <c r="H725" s="1533"/>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32" t="str">
        <f t="shared" si="168"/>
        <v/>
      </c>
      <c r="H726" s="1533"/>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32" t="str">
        <f t="shared" si="168"/>
        <v/>
      </c>
      <c r="H727" s="1533"/>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32" t="str">
        <f t="shared" si="168"/>
        <v/>
      </c>
      <c r="H728" s="1533"/>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58" t="str">
        <f>Translations!$B$674</f>
        <v>Pakopos galioja nuo:</v>
      </c>
      <c r="E730" s="1558"/>
      <c r="F730" s="1559"/>
      <c r="G730" s="1052"/>
      <c r="H730" s="615" t="str">
        <f>Translations!$B$675</f>
        <v>iki:</v>
      </c>
      <c r="I730" s="1052"/>
      <c r="J730" s="1549" t="str">
        <f>Translations!$B$676</f>
        <v>Atliekų katalogo numeris (jeigu taikytina):</v>
      </c>
      <c r="K730" s="1550"/>
      <c r="L730" s="1550"/>
      <c r="M730" s="1551"/>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47" t="str">
        <f>Translations!$B$160</f>
        <v>Pastabos:</v>
      </c>
      <c r="E734" s="1548"/>
      <c r="F734" s="1534"/>
      <c r="G734" s="1535"/>
      <c r="H734" s="1535"/>
      <c r="I734" s="1535"/>
      <c r="J734" s="1535"/>
      <c r="K734" s="1535"/>
      <c r="L734" s="1535"/>
      <c r="M734" s="1535"/>
      <c r="N734" s="1536"/>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39"/>
      <c r="F737" s="1540"/>
      <c r="G737" s="1540"/>
      <c r="H737" s="1540"/>
      <c r="I737" s="1540"/>
      <c r="J737" s="1541"/>
      <c r="K737" s="1552" t="str">
        <f>IF(E738="","",INDEX(EUwideConstants!$F$353:$F$394,MATCH(E738,EUConst_TierActivityListNames,0)))</f>
        <v/>
      </c>
      <c r="L737" s="1553"/>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4" t="str">
        <f>IF(ISBLANK(E737),"",IF(INDEX(B_InstallationDescription!$E$71:$E$145,MATCH(U736,B_InstallationDescription!$D$71:$D$145,0))&gt;0,INDEX(B_InstallationDescription!$E$71:$E$145,MATCH(U736,B_InstallationDescription!$D$71:$D$145,0)),""))</f>
        <v/>
      </c>
      <c r="F738" s="1555"/>
      <c r="G738" s="1555"/>
      <c r="H738" s="1555"/>
      <c r="I738" s="1555"/>
      <c r="J738" s="1556"/>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57" t="str">
        <f>IF(E737="","",IF(T738=TRUE,HYPERLINK("#JUMP_14",EUconst_MsgGoOnPFC),HYPERLINK("#JUMP_E_8",EUconst_FurtherGuidancePoint1)))</f>
        <v/>
      </c>
      <c r="F740" s="1557"/>
      <c r="G740" s="1557"/>
      <c r="H740" s="1557"/>
      <c r="I740" s="1557"/>
      <c r="J740" s="1557"/>
      <c r="K740" s="1557"/>
      <c r="L740" s="1557"/>
      <c r="M740" s="1557"/>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60" t="str">
        <f>Translations!$B$667</f>
        <v>Ar veiklos duomenys gaunami sudedant išmatuotus kiekius (t. y. ne atliekant nuolatinius matavimus)?</v>
      </c>
      <c r="F742" s="1560"/>
      <c r="G742" s="1560"/>
      <c r="H742" s="1560"/>
      <c r="I742" s="1560"/>
      <c r="J742" s="1560"/>
      <c r="K742" s="1560"/>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42" t="str">
        <f>Translations!$B$672</f>
        <v>pakopos aprašas</v>
      </c>
      <c r="H746" s="1542"/>
      <c r="I746" s="1537" t="str">
        <f>Translations!$B$158</f>
        <v>Vienetas</v>
      </c>
      <c r="J746" s="1537"/>
      <c r="K746" s="1537" t="str">
        <f>Translations!$B$673</f>
        <v>Vertė</v>
      </c>
      <c r="L746" s="1537"/>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32" t="str">
        <f>IF(OR(ISBLANK(F747),F747=EUconst_NoTier),"",IF(Z747=0,EUconst_NA,IF(ISERROR(Z747),"",Z747)))</f>
        <v/>
      </c>
      <c r="H747" s="1533"/>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32" t="str">
        <f t="shared" ref="G749:G755" si="175">IF(OR(ISBLANK(F749),F749=EUconst_NoTier),"",IF(Z749=0,EUconst_NotApplicable,IF(ISERROR(Z749),"",Z749)))</f>
        <v/>
      </c>
      <c r="H749" s="1538"/>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32" t="str">
        <f t="shared" si="175"/>
        <v/>
      </c>
      <c r="H750" s="1533"/>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32" t="str">
        <f t="shared" si="175"/>
        <v/>
      </c>
      <c r="H751" s="1533"/>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32" t="str">
        <f t="shared" si="175"/>
        <v/>
      </c>
      <c r="H752" s="1533"/>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32" t="str">
        <f t="shared" si="175"/>
        <v/>
      </c>
      <c r="H753" s="1533"/>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32" t="str">
        <f t="shared" si="175"/>
        <v/>
      </c>
      <c r="H754" s="1533"/>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32" t="str">
        <f t="shared" si="175"/>
        <v/>
      </c>
      <c r="H755" s="1533"/>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58" t="str">
        <f>Translations!$B$674</f>
        <v>Pakopos galioja nuo:</v>
      </c>
      <c r="E757" s="1558"/>
      <c r="F757" s="1559"/>
      <c r="G757" s="1052"/>
      <c r="H757" s="615" t="str">
        <f>Translations!$B$675</f>
        <v>iki:</v>
      </c>
      <c r="I757" s="1052"/>
      <c r="J757" s="1549" t="str">
        <f>Translations!$B$676</f>
        <v>Atliekų katalogo numeris (jeigu taikytina):</v>
      </c>
      <c r="K757" s="1550"/>
      <c r="L757" s="1550"/>
      <c r="M757" s="1551"/>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47" t="str">
        <f>Translations!$B$160</f>
        <v>Pastabos:</v>
      </c>
      <c r="E761" s="1548"/>
      <c r="F761" s="1534"/>
      <c r="G761" s="1535"/>
      <c r="H761" s="1535"/>
      <c r="I761" s="1535"/>
      <c r="J761" s="1535"/>
      <c r="K761" s="1535"/>
      <c r="L761" s="1535"/>
      <c r="M761" s="1535"/>
      <c r="N761" s="1536"/>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39"/>
      <c r="F764" s="1540"/>
      <c r="G764" s="1540"/>
      <c r="H764" s="1540"/>
      <c r="I764" s="1540"/>
      <c r="J764" s="1541"/>
      <c r="K764" s="1552" t="str">
        <f>IF(E765="","",INDEX(EUwideConstants!$F$353:$F$394,MATCH(E765,EUConst_TierActivityListNames,0)))</f>
        <v/>
      </c>
      <c r="L764" s="1553"/>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4" t="str">
        <f>IF(ISBLANK(E764),"",IF(INDEX(B_InstallationDescription!$E$71:$E$145,MATCH(U763,B_InstallationDescription!$D$71:$D$145,0))&gt;0,INDEX(B_InstallationDescription!$E$71:$E$145,MATCH(U763,B_InstallationDescription!$D$71:$D$145,0)),""))</f>
        <v/>
      </c>
      <c r="F765" s="1555"/>
      <c r="G765" s="1555"/>
      <c r="H765" s="1555"/>
      <c r="I765" s="1555"/>
      <c r="J765" s="1556"/>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57" t="str">
        <f>IF(E764="","",IF(T765=TRUE,HYPERLINK("#JUMP_14",EUconst_MsgGoOnPFC),HYPERLINK("#JUMP_E_8",EUconst_FurtherGuidancePoint1)))</f>
        <v/>
      </c>
      <c r="F767" s="1557"/>
      <c r="G767" s="1557"/>
      <c r="H767" s="1557"/>
      <c r="I767" s="1557"/>
      <c r="J767" s="1557"/>
      <c r="K767" s="1557"/>
      <c r="L767" s="1557"/>
      <c r="M767" s="1557"/>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60" t="str">
        <f>Translations!$B$667</f>
        <v>Ar veiklos duomenys gaunami sudedant išmatuotus kiekius (t. y. ne atliekant nuolatinius matavimus)?</v>
      </c>
      <c r="F769" s="1560"/>
      <c r="G769" s="1560"/>
      <c r="H769" s="1560"/>
      <c r="I769" s="1560"/>
      <c r="J769" s="1560"/>
      <c r="K769" s="1560"/>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42" t="str">
        <f>Translations!$B$672</f>
        <v>pakopos aprašas</v>
      </c>
      <c r="H773" s="1542"/>
      <c r="I773" s="1537" t="str">
        <f>Translations!$B$158</f>
        <v>Vienetas</v>
      </c>
      <c r="J773" s="1537"/>
      <c r="K773" s="1537" t="str">
        <f>Translations!$B$673</f>
        <v>Vertė</v>
      </c>
      <c r="L773" s="1537"/>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32" t="str">
        <f>IF(OR(ISBLANK(F774),F774=EUconst_NoTier),"",IF(Z774=0,EUconst_NA,IF(ISERROR(Z774),"",Z774)))</f>
        <v/>
      </c>
      <c r="H774" s="1533"/>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32" t="str">
        <f t="shared" ref="G776:G782" si="182">IF(OR(ISBLANK(F776),F776=EUconst_NoTier),"",IF(Z776=0,EUconst_NotApplicable,IF(ISERROR(Z776),"",Z776)))</f>
        <v/>
      </c>
      <c r="H776" s="1538"/>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32" t="str">
        <f t="shared" si="182"/>
        <v/>
      </c>
      <c r="H777" s="1533"/>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32" t="str">
        <f t="shared" si="182"/>
        <v/>
      </c>
      <c r="H778" s="1533"/>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32" t="str">
        <f t="shared" si="182"/>
        <v/>
      </c>
      <c r="H779" s="1533"/>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32" t="str">
        <f t="shared" si="182"/>
        <v/>
      </c>
      <c r="H780" s="1533"/>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32" t="str">
        <f t="shared" si="182"/>
        <v/>
      </c>
      <c r="H781" s="1533"/>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32" t="str">
        <f t="shared" si="182"/>
        <v/>
      </c>
      <c r="H782" s="1533"/>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58" t="str">
        <f>Translations!$B$674</f>
        <v>Pakopos galioja nuo:</v>
      </c>
      <c r="E784" s="1558"/>
      <c r="F784" s="1559"/>
      <c r="G784" s="1052"/>
      <c r="H784" s="615" t="str">
        <f>Translations!$B$675</f>
        <v>iki:</v>
      </c>
      <c r="I784" s="1052"/>
      <c r="J784" s="1549" t="str">
        <f>Translations!$B$676</f>
        <v>Atliekų katalogo numeris (jeigu taikytina):</v>
      </c>
      <c r="K784" s="1550"/>
      <c r="L784" s="1550"/>
      <c r="M784" s="1551"/>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47" t="str">
        <f>Translations!$B$160</f>
        <v>Pastabos:</v>
      </c>
      <c r="E788" s="1548"/>
      <c r="F788" s="1534"/>
      <c r="G788" s="1535"/>
      <c r="H788" s="1535"/>
      <c r="I788" s="1535"/>
      <c r="J788" s="1535"/>
      <c r="K788" s="1535"/>
      <c r="L788" s="1535"/>
      <c r="M788" s="1535"/>
      <c r="N788" s="1536"/>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39"/>
      <c r="F791" s="1540"/>
      <c r="G791" s="1540"/>
      <c r="H791" s="1540"/>
      <c r="I791" s="1540"/>
      <c r="J791" s="1541"/>
      <c r="K791" s="1552" t="str">
        <f>IF(E792="","",INDEX(EUwideConstants!$F$353:$F$394,MATCH(E792,EUConst_TierActivityListNames,0)))</f>
        <v/>
      </c>
      <c r="L791" s="1553"/>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4" t="str">
        <f>IF(ISBLANK(E791),"",IF(INDEX(B_InstallationDescription!$E$71:$E$145,MATCH(U790,B_InstallationDescription!$D$71:$D$145,0))&gt;0,INDEX(B_InstallationDescription!$E$71:$E$145,MATCH(U790,B_InstallationDescription!$D$71:$D$145,0)),""))</f>
        <v/>
      </c>
      <c r="F792" s="1555"/>
      <c r="G792" s="1555"/>
      <c r="H792" s="1555"/>
      <c r="I792" s="1555"/>
      <c r="J792" s="1556"/>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57" t="str">
        <f>IF(E791="","",IF(T792=TRUE,HYPERLINK("#JUMP_14",EUconst_MsgGoOnPFC),HYPERLINK("#JUMP_E_8",EUconst_FurtherGuidancePoint1)))</f>
        <v/>
      </c>
      <c r="F794" s="1557"/>
      <c r="G794" s="1557"/>
      <c r="H794" s="1557"/>
      <c r="I794" s="1557"/>
      <c r="J794" s="1557"/>
      <c r="K794" s="1557"/>
      <c r="L794" s="1557"/>
      <c r="M794" s="1557"/>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60" t="str">
        <f>Translations!$B$667</f>
        <v>Ar veiklos duomenys gaunami sudedant išmatuotus kiekius (t. y. ne atliekant nuolatinius matavimus)?</v>
      </c>
      <c r="F796" s="1560"/>
      <c r="G796" s="1560"/>
      <c r="H796" s="1560"/>
      <c r="I796" s="1560"/>
      <c r="J796" s="1560"/>
      <c r="K796" s="1560"/>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42" t="str">
        <f>Translations!$B$672</f>
        <v>pakopos aprašas</v>
      </c>
      <c r="H800" s="1542"/>
      <c r="I800" s="1537" t="str">
        <f>Translations!$B$158</f>
        <v>Vienetas</v>
      </c>
      <c r="J800" s="1537"/>
      <c r="K800" s="1537" t="str">
        <f>Translations!$B$673</f>
        <v>Vertė</v>
      </c>
      <c r="L800" s="1537"/>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32" t="str">
        <f>IF(OR(ISBLANK(F801),F801=EUconst_NoTier),"",IF(Z801=0,EUconst_NA,IF(ISERROR(Z801),"",Z801)))</f>
        <v/>
      </c>
      <c r="H801" s="1533"/>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32" t="str">
        <f t="shared" ref="G803:G809" si="189">IF(OR(ISBLANK(F803),F803=EUconst_NoTier),"",IF(Z803=0,EUconst_NotApplicable,IF(ISERROR(Z803),"",Z803)))</f>
        <v/>
      </c>
      <c r="H803" s="1538"/>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32" t="str">
        <f t="shared" si="189"/>
        <v/>
      </c>
      <c r="H804" s="1533"/>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32" t="str">
        <f t="shared" si="189"/>
        <v/>
      </c>
      <c r="H805" s="1533"/>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32" t="str">
        <f t="shared" si="189"/>
        <v/>
      </c>
      <c r="H806" s="1533"/>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32" t="str">
        <f t="shared" si="189"/>
        <v/>
      </c>
      <c r="H807" s="1533"/>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32" t="str">
        <f t="shared" si="189"/>
        <v/>
      </c>
      <c r="H808" s="1533"/>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32" t="str">
        <f t="shared" si="189"/>
        <v/>
      </c>
      <c r="H809" s="1533"/>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58" t="str">
        <f>Translations!$B$674</f>
        <v>Pakopos galioja nuo:</v>
      </c>
      <c r="E811" s="1558"/>
      <c r="F811" s="1559"/>
      <c r="G811" s="1052"/>
      <c r="H811" s="615" t="str">
        <f>Translations!$B$675</f>
        <v>iki:</v>
      </c>
      <c r="I811" s="1052"/>
      <c r="J811" s="1549" t="str">
        <f>Translations!$B$676</f>
        <v>Atliekų katalogo numeris (jeigu taikytina):</v>
      </c>
      <c r="K811" s="1550"/>
      <c r="L811" s="1550"/>
      <c r="M811" s="1551"/>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47" t="str">
        <f>Translations!$B$160</f>
        <v>Pastabos:</v>
      </c>
      <c r="E815" s="1548"/>
      <c r="F815" s="1534"/>
      <c r="G815" s="1535"/>
      <c r="H815" s="1535"/>
      <c r="I815" s="1535"/>
      <c r="J815" s="1535"/>
      <c r="K815" s="1535"/>
      <c r="L815" s="1535"/>
      <c r="M815" s="1535"/>
      <c r="N815" s="1536"/>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39"/>
      <c r="F818" s="1540"/>
      <c r="G818" s="1540"/>
      <c r="H818" s="1540"/>
      <c r="I818" s="1540"/>
      <c r="J818" s="1541"/>
      <c r="K818" s="1552" t="str">
        <f>IF(E819="","",INDEX(EUwideConstants!$F$353:$F$394,MATCH(E819,EUConst_TierActivityListNames,0)))</f>
        <v/>
      </c>
      <c r="L818" s="1553"/>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4" t="str">
        <f>IF(ISBLANK(E818),"",IF(INDEX(B_InstallationDescription!$E$71:$E$145,MATCH(U817,B_InstallationDescription!$D$71:$D$145,0))&gt;0,INDEX(B_InstallationDescription!$E$71:$E$145,MATCH(U817,B_InstallationDescription!$D$71:$D$145,0)),""))</f>
        <v/>
      </c>
      <c r="F819" s="1555"/>
      <c r="G819" s="1555"/>
      <c r="H819" s="1555"/>
      <c r="I819" s="1555"/>
      <c r="J819" s="1556"/>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57" t="str">
        <f>IF(E818="","",IF(T819=TRUE,HYPERLINK("#JUMP_14",EUconst_MsgGoOnPFC),HYPERLINK("#JUMP_E_8",EUconst_FurtherGuidancePoint1)))</f>
        <v/>
      </c>
      <c r="F821" s="1557"/>
      <c r="G821" s="1557"/>
      <c r="H821" s="1557"/>
      <c r="I821" s="1557"/>
      <c r="J821" s="1557"/>
      <c r="K821" s="1557"/>
      <c r="L821" s="1557"/>
      <c r="M821" s="1557"/>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60" t="str">
        <f>Translations!$B$667</f>
        <v>Ar veiklos duomenys gaunami sudedant išmatuotus kiekius (t. y. ne atliekant nuolatinius matavimus)?</v>
      </c>
      <c r="F823" s="1560"/>
      <c r="G823" s="1560"/>
      <c r="H823" s="1560"/>
      <c r="I823" s="1560"/>
      <c r="J823" s="1560"/>
      <c r="K823" s="1560"/>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42" t="str">
        <f>Translations!$B$672</f>
        <v>pakopos aprašas</v>
      </c>
      <c r="H827" s="1542"/>
      <c r="I827" s="1537" t="str">
        <f>Translations!$B$158</f>
        <v>Vienetas</v>
      </c>
      <c r="J827" s="1537"/>
      <c r="K827" s="1537" t="str">
        <f>Translations!$B$673</f>
        <v>Vertė</v>
      </c>
      <c r="L827" s="1537"/>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32" t="str">
        <f>IF(OR(ISBLANK(F828),F828=EUconst_NoTier),"",IF(Z828=0,EUconst_NA,IF(ISERROR(Z828),"",Z828)))</f>
        <v/>
      </c>
      <c r="H828" s="1533"/>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32" t="str">
        <f t="shared" ref="G830:G836" si="196">IF(OR(ISBLANK(F830),F830=EUconst_NoTier),"",IF(Z830=0,EUconst_NotApplicable,IF(ISERROR(Z830),"",Z830)))</f>
        <v/>
      </c>
      <c r="H830" s="1538"/>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32" t="str">
        <f t="shared" si="196"/>
        <v/>
      </c>
      <c r="H831" s="1533"/>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32" t="str">
        <f t="shared" si="196"/>
        <v/>
      </c>
      <c r="H832" s="1533"/>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32" t="str">
        <f t="shared" si="196"/>
        <v/>
      </c>
      <c r="H833" s="1533"/>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32" t="str">
        <f t="shared" si="196"/>
        <v/>
      </c>
      <c r="H834" s="1533"/>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32" t="str">
        <f t="shared" si="196"/>
        <v/>
      </c>
      <c r="H835" s="1533"/>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32" t="str">
        <f t="shared" si="196"/>
        <v/>
      </c>
      <c r="H836" s="1533"/>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58" t="str">
        <f>Translations!$B$674</f>
        <v>Pakopos galioja nuo:</v>
      </c>
      <c r="E838" s="1558"/>
      <c r="F838" s="1559"/>
      <c r="G838" s="1052"/>
      <c r="H838" s="615" t="str">
        <f>Translations!$B$675</f>
        <v>iki:</v>
      </c>
      <c r="I838" s="1052"/>
      <c r="J838" s="1549" t="str">
        <f>Translations!$B$676</f>
        <v>Atliekų katalogo numeris (jeigu taikytina):</v>
      </c>
      <c r="K838" s="1550"/>
      <c r="L838" s="1550"/>
      <c r="M838" s="1551"/>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47" t="str">
        <f>Translations!$B$160</f>
        <v>Pastabos:</v>
      </c>
      <c r="E842" s="1548"/>
      <c r="F842" s="1534"/>
      <c r="G842" s="1535"/>
      <c r="H842" s="1535"/>
      <c r="I842" s="1535"/>
      <c r="J842" s="1535"/>
      <c r="K842" s="1535"/>
      <c r="L842" s="1535"/>
      <c r="M842" s="1535"/>
      <c r="N842" s="1536"/>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39"/>
      <c r="F845" s="1540"/>
      <c r="G845" s="1540"/>
      <c r="H845" s="1540"/>
      <c r="I845" s="1540"/>
      <c r="J845" s="1541"/>
      <c r="K845" s="1552" t="str">
        <f>IF(E846="","",INDEX(EUwideConstants!$F$353:$F$394,MATCH(E846,EUConst_TierActivityListNames,0)))</f>
        <v/>
      </c>
      <c r="L845" s="1553"/>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4" t="str">
        <f>IF(ISBLANK(E845),"",IF(INDEX(B_InstallationDescription!$E$71:$E$145,MATCH(U844,B_InstallationDescription!$D$71:$D$145,0))&gt;0,INDEX(B_InstallationDescription!$E$71:$E$145,MATCH(U844,B_InstallationDescription!$D$71:$D$145,0)),""))</f>
        <v/>
      </c>
      <c r="F846" s="1555"/>
      <c r="G846" s="1555"/>
      <c r="H846" s="1555"/>
      <c r="I846" s="1555"/>
      <c r="J846" s="1556"/>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57" t="str">
        <f>IF(E845="","",IF(T846=TRUE,HYPERLINK("#JUMP_14",EUconst_MsgGoOnPFC),HYPERLINK("#JUMP_E_8",EUconst_FurtherGuidancePoint1)))</f>
        <v/>
      </c>
      <c r="F848" s="1557"/>
      <c r="G848" s="1557"/>
      <c r="H848" s="1557"/>
      <c r="I848" s="1557"/>
      <c r="J848" s="1557"/>
      <c r="K848" s="1557"/>
      <c r="L848" s="1557"/>
      <c r="M848" s="1557"/>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60" t="str">
        <f>Translations!$B$667</f>
        <v>Ar veiklos duomenys gaunami sudedant išmatuotus kiekius (t. y. ne atliekant nuolatinius matavimus)?</v>
      </c>
      <c r="F850" s="1560"/>
      <c r="G850" s="1560"/>
      <c r="H850" s="1560"/>
      <c r="I850" s="1560"/>
      <c r="J850" s="1560"/>
      <c r="K850" s="1560"/>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42" t="str">
        <f>Translations!$B$672</f>
        <v>pakopos aprašas</v>
      </c>
      <c r="H854" s="1542"/>
      <c r="I854" s="1537" t="str">
        <f>Translations!$B$158</f>
        <v>Vienetas</v>
      </c>
      <c r="J854" s="1537"/>
      <c r="K854" s="1537" t="str">
        <f>Translations!$B$673</f>
        <v>Vertė</v>
      </c>
      <c r="L854" s="1537"/>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32" t="str">
        <f>IF(OR(ISBLANK(F855),F855=EUconst_NoTier),"",IF(Z855=0,EUconst_NA,IF(ISERROR(Z855),"",Z855)))</f>
        <v/>
      </c>
      <c r="H855" s="1533"/>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32" t="str">
        <f t="shared" ref="G857:G863" si="203">IF(OR(ISBLANK(F857),F857=EUconst_NoTier),"",IF(Z857=0,EUconst_NotApplicable,IF(ISERROR(Z857),"",Z857)))</f>
        <v/>
      </c>
      <c r="H857" s="1538"/>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32" t="str">
        <f t="shared" si="203"/>
        <v/>
      </c>
      <c r="H858" s="1533"/>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32" t="str">
        <f t="shared" si="203"/>
        <v/>
      </c>
      <c r="H859" s="1533"/>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32" t="str">
        <f t="shared" si="203"/>
        <v/>
      </c>
      <c r="H860" s="1533"/>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32" t="str">
        <f t="shared" si="203"/>
        <v/>
      </c>
      <c r="H861" s="1533"/>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32" t="str">
        <f t="shared" si="203"/>
        <v/>
      </c>
      <c r="H862" s="1533"/>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32" t="str">
        <f t="shared" si="203"/>
        <v/>
      </c>
      <c r="H863" s="1533"/>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58" t="str">
        <f>Translations!$B$674</f>
        <v>Pakopos galioja nuo:</v>
      </c>
      <c r="E865" s="1558"/>
      <c r="F865" s="1559"/>
      <c r="G865" s="1052"/>
      <c r="H865" s="615" t="str">
        <f>Translations!$B$675</f>
        <v>iki:</v>
      </c>
      <c r="I865" s="1052"/>
      <c r="J865" s="1549" t="str">
        <f>Translations!$B$676</f>
        <v>Atliekų katalogo numeris (jeigu taikytina):</v>
      </c>
      <c r="K865" s="1550"/>
      <c r="L865" s="1550"/>
      <c r="M865" s="1551"/>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47" t="str">
        <f>Translations!$B$160</f>
        <v>Pastabos:</v>
      </c>
      <c r="E869" s="1548"/>
      <c r="F869" s="1534"/>
      <c r="G869" s="1535"/>
      <c r="H869" s="1535"/>
      <c r="I869" s="1535"/>
      <c r="J869" s="1535"/>
      <c r="K869" s="1535"/>
      <c r="L869" s="1535"/>
      <c r="M869" s="1535"/>
      <c r="N869" s="1536"/>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39"/>
      <c r="F872" s="1540"/>
      <c r="G872" s="1540"/>
      <c r="H872" s="1540"/>
      <c r="I872" s="1540"/>
      <c r="J872" s="1541"/>
      <c r="K872" s="1552" t="str">
        <f>IF(E873="","",INDEX(EUwideConstants!$F$353:$F$394,MATCH(E873,EUConst_TierActivityListNames,0)))</f>
        <v/>
      </c>
      <c r="L872" s="1553"/>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4" t="str">
        <f>IF(ISBLANK(E872),"",IF(INDEX(B_InstallationDescription!$E$71:$E$145,MATCH(U871,B_InstallationDescription!$D$71:$D$145,0))&gt;0,INDEX(B_InstallationDescription!$E$71:$E$145,MATCH(U871,B_InstallationDescription!$D$71:$D$145,0)),""))</f>
        <v/>
      </c>
      <c r="F873" s="1555"/>
      <c r="G873" s="1555"/>
      <c r="H873" s="1555"/>
      <c r="I873" s="1555"/>
      <c r="J873" s="1556"/>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57" t="str">
        <f>IF(E872="","",IF(T873=TRUE,HYPERLINK("#JUMP_14",EUconst_MsgGoOnPFC),HYPERLINK("#JUMP_E_8",EUconst_FurtherGuidancePoint1)))</f>
        <v/>
      </c>
      <c r="F875" s="1557"/>
      <c r="G875" s="1557"/>
      <c r="H875" s="1557"/>
      <c r="I875" s="1557"/>
      <c r="J875" s="1557"/>
      <c r="K875" s="1557"/>
      <c r="L875" s="1557"/>
      <c r="M875" s="1557"/>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60" t="str">
        <f>Translations!$B$667</f>
        <v>Ar veiklos duomenys gaunami sudedant išmatuotus kiekius (t. y. ne atliekant nuolatinius matavimus)?</v>
      </c>
      <c r="F877" s="1560"/>
      <c r="G877" s="1560"/>
      <c r="H877" s="1560"/>
      <c r="I877" s="1560"/>
      <c r="J877" s="1560"/>
      <c r="K877" s="1560"/>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42" t="str">
        <f>Translations!$B$672</f>
        <v>pakopos aprašas</v>
      </c>
      <c r="H881" s="1542"/>
      <c r="I881" s="1537" t="str">
        <f>Translations!$B$158</f>
        <v>Vienetas</v>
      </c>
      <c r="J881" s="1537"/>
      <c r="K881" s="1537" t="str">
        <f>Translations!$B$673</f>
        <v>Vertė</v>
      </c>
      <c r="L881" s="1537"/>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32" t="str">
        <f>IF(OR(ISBLANK(F882),F882=EUconst_NoTier),"",IF(Z882=0,EUconst_NA,IF(ISERROR(Z882),"",Z882)))</f>
        <v/>
      </c>
      <c r="H882" s="1533"/>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32" t="str">
        <f t="shared" ref="G884:G890" si="210">IF(OR(ISBLANK(F884),F884=EUconst_NoTier),"",IF(Z884=0,EUconst_NotApplicable,IF(ISERROR(Z884),"",Z884)))</f>
        <v/>
      </c>
      <c r="H884" s="1538"/>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32" t="str">
        <f t="shared" si="210"/>
        <v/>
      </c>
      <c r="H885" s="1533"/>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32" t="str">
        <f t="shared" si="210"/>
        <v/>
      </c>
      <c r="H886" s="1533"/>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32" t="str">
        <f t="shared" si="210"/>
        <v/>
      </c>
      <c r="H887" s="1533"/>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32" t="str">
        <f t="shared" si="210"/>
        <v/>
      </c>
      <c r="H888" s="1533"/>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32" t="str">
        <f t="shared" si="210"/>
        <v/>
      </c>
      <c r="H889" s="1533"/>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32" t="str">
        <f t="shared" si="210"/>
        <v/>
      </c>
      <c r="H890" s="1533"/>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58" t="str">
        <f>Translations!$B$674</f>
        <v>Pakopos galioja nuo:</v>
      </c>
      <c r="E892" s="1558"/>
      <c r="F892" s="1559"/>
      <c r="G892" s="1052"/>
      <c r="H892" s="615" t="str">
        <f>Translations!$B$675</f>
        <v>iki:</v>
      </c>
      <c r="I892" s="1052"/>
      <c r="J892" s="1549" t="str">
        <f>Translations!$B$676</f>
        <v>Atliekų katalogo numeris (jeigu taikytina):</v>
      </c>
      <c r="K892" s="1550"/>
      <c r="L892" s="1550"/>
      <c r="M892" s="1551"/>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47" t="str">
        <f>Translations!$B$160</f>
        <v>Pastabos:</v>
      </c>
      <c r="E896" s="1548"/>
      <c r="F896" s="1534"/>
      <c r="G896" s="1535"/>
      <c r="H896" s="1535"/>
      <c r="I896" s="1535"/>
      <c r="J896" s="1535"/>
      <c r="K896" s="1535"/>
      <c r="L896" s="1535"/>
      <c r="M896" s="1535"/>
      <c r="N896" s="1536"/>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39"/>
      <c r="F899" s="1540"/>
      <c r="G899" s="1540"/>
      <c r="H899" s="1540"/>
      <c r="I899" s="1540"/>
      <c r="J899" s="1541"/>
      <c r="K899" s="1552" t="str">
        <f>IF(E900="","",INDEX(EUwideConstants!$F$353:$F$394,MATCH(E900,EUConst_TierActivityListNames,0)))</f>
        <v/>
      </c>
      <c r="L899" s="1553"/>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4" t="str">
        <f>IF(ISBLANK(E899),"",IF(INDEX(B_InstallationDescription!$E$71:$E$145,MATCH(U898,B_InstallationDescription!$D$71:$D$145,0))&gt;0,INDEX(B_InstallationDescription!$E$71:$E$145,MATCH(U898,B_InstallationDescription!$D$71:$D$145,0)),""))</f>
        <v/>
      </c>
      <c r="F900" s="1555"/>
      <c r="G900" s="1555"/>
      <c r="H900" s="1555"/>
      <c r="I900" s="1555"/>
      <c r="J900" s="1556"/>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57" t="str">
        <f>IF(E899="","",IF(T900=TRUE,HYPERLINK("#JUMP_14",EUconst_MsgGoOnPFC),HYPERLINK("#JUMP_E_8",EUconst_FurtherGuidancePoint1)))</f>
        <v/>
      </c>
      <c r="F902" s="1557"/>
      <c r="G902" s="1557"/>
      <c r="H902" s="1557"/>
      <c r="I902" s="1557"/>
      <c r="J902" s="1557"/>
      <c r="K902" s="1557"/>
      <c r="L902" s="1557"/>
      <c r="M902" s="1557"/>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60" t="str">
        <f>Translations!$B$667</f>
        <v>Ar veiklos duomenys gaunami sudedant išmatuotus kiekius (t. y. ne atliekant nuolatinius matavimus)?</v>
      </c>
      <c r="F904" s="1560"/>
      <c r="G904" s="1560"/>
      <c r="H904" s="1560"/>
      <c r="I904" s="1560"/>
      <c r="J904" s="1560"/>
      <c r="K904" s="1560"/>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42" t="str">
        <f>Translations!$B$672</f>
        <v>pakopos aprašas</v>
      </c>
      <c r="H908" s="1542"/>
      <c r="I908" s="1537" t="str">
        <f>Translations!$B$158</f>
        <v>Vienetas</v>
      </c>
      <c r="J908" s="1537"/>
      <c r="K908" s="1537" t="str">
        <f>Translations!$B$673</f>
        <v>Vertė</v>
      </c>
      <c r="L908" s="1537"/>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32" t="str">
        <f>IF(OR(ISBLANK(F909),F909=EUconst_NoTier),"",IF(Z909=0,EUconst_NA,IF(ISERROR(Z909),"",Z909)))</f>
        <v/>
      </c>
      <c r="H909" s="1533"/>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32" t="str">
        <f t="shared" ref="G911:G917" si="217">IF(OR(ISBLANK(F911),F911=EUconst_NoTier),"",IF(Z911=0,EUconst_NotApplicable,IF(ISERROR(Z911),"",Z911)))</f>
        <v/>
      </c>
      <c r="H911" s="1538"/>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32" t="str">
        <f t="shared" si="217"/>
        <v/>
      </c>
      <c r="H912" s="1533"/>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32" t="str">
        <f t="shared" si="217"/>
        <v/>
      </c>
      <c r="H913" s="1533"/>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32" t="str">
        <f t="shared" si="217"/>
        <v/>
      </c>
      <c r="H914" s="1533"/>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32" t="str">
        <f t="shared" si="217"/>
        <v/>
      </c>
      <c r="H915" s="1533"/>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32" t="str">
        <f t="shared" si="217"/>
        <v/>
      </c>
      <c r="H916" s="1533"/>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32" t="str">
        <f t="shared" si="217"/>
        <v/>
      </c>
      <c r="H917" s="1533"/>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58" t="str">
        <f>Translations!$B$674</f>
        <v>Pakopos galioja nuo:</v>
      </c>
      <c r="E919" s="1558"/>
      <c r="F919" s="1559"/>
      <c r="G919" s="1052"/>
      <c r="H919" s="615" t="str">
        <f>Translations!$B$675</f>
        <v>iki:</v>
      </c>
      <c r="I919" s="1052"/>
      <c r="J919" s="1549" t="str">
        <f>Translations!$B$676</f>
        <v>Atliekų katalogo numeris (jeigu taikytina):</v>
      </c>
      <c r="K919" s="1550"/>
      <c r="L919" s="1550"/>
      <c r="M919" s="1551"/>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47" t="str">
        <f>Translations!$B$160</f>
        <v>Pastabos:</v>
      </c>
      <c r="E923" s="1548"/>
      <c r="F923" s="1534"/>
      <c r="G923" s="1535"/>
      <c r="H923" s="1535"/>
      <c r="I923" s="1535"/>
      <c r="J923" s="1535"/>
      <c r="K923" s="1535"/>
      <c r="L923" s="1535"/>
      <c r="M923" s="1535"/>
      <c r="N923" s="1536"/>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39"/>
      <c r="F926" s="1540"/>
      <c r="G926" s="1540"/>
      <c r="H926" s="1540"/>
      <c r="I926" s="1540"/>
      <c r="J926" s="1541"/>
      <c r="K926" s="1552" t="str">
        <f>IF(E927="","",INDEX(EUwideConstants!$F$353:$F$394,MATCH(E927,EUConst_TierActivityListNames,0)))</f>
        <v/>
      </c>
      <c r="L926" s="1553"/>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4" t="str">
        <f>IF(ISBLANK(E926),"",IF(INDEX(B_InstallationDescription!$E$71:$E$145,MATCH(U925,B_InstallationDescription!$D$71:$D$145,0))&gt;0,INDEX(B_InstallationDescription!$E$71:$E$145,MATCH(U925,B_InstallationDescription!$D$71:$D$145,0)),""))</f>
        <v/>
      </c>
      <c r="F927" s="1555"/>
      <c r="G927" s="1555"/>
      <c r="H927" s="1555"/>
      <c r="I927" s="1555"/>
      <c r="J927" s="1556"/>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57" t="str">
        <f>IF(E926="","",IF(T927=TRUE,HYPERLINK("#JUMP_14",EUconst_MsgGoOnPFC),HYPERLINK("#JUMP_E_8",EUconst_FurtherGuidancePoint1)))</f>
        <v/>
      </c>
      <c r="F929" s="1557"/>
      <c r="G929" s="1557"/>
      <c r="H929" s="1557"/>
      <c r="I929" s="1557"/>
      <c r="J929" s="1557"/>
      <c r="K929" s="1557"/>
      <c r="L929" s="1557"/>
      <c r="M929" s="1557"/>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60" t="str">
        <f>Translations!$B$667</f>
        <v>Ar veiklos duomenys gaunami sudedant išmatuotus kiekius (t. y. ne atliekant nuolatinius matavimus)?</v>
      </c>
      <c r="F931" s="1560"/>
      <c r="G931" s="1560"/>
      <c r="H931" s="1560"/>
      <c r="I931" s="1560"/>
      <c r="J931" s="1560"/>
      <c r="K931" s="1560"/>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42" t="str">
        <f>Translations!$B$672</f>
        <v>pakopos aprašas</v>
      </c>
      <c r="H935" s="1542"/>
      <c r="I935" s="1537" t="str">
        <f>Translations!$B$158</f>
        <v>Vienetas</v>
      </c>
      <c r="J935" s="1537"/>
      <c r="K935" s="1537" t="str">
        <f>Translations!$B$673</f>
        <v>Vertė</v>
      </c>
      <c r="L935" s="1537"/>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32" t="str">
        <f>IF(OR(ISBLANK(F936),F936=EUconst_NoTier),"",IF(Z936=0,EUconst_NA,IF(ISERROR(Z936),"",Z936)))</f>
        <v/>
      </c>
      <c r="H936" s="1533"/>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32" t="str">
        <f t="shared" ref="G938:G944" si="224">IF(OR(ISBLANK(F938),F938=EUconst_NoTier),"",IF(Z938=0,EUconst_NotApplicable,IF(ISERROR(Z938),"",Z938)))</f>
        <v/>
      </c>
      <c r="H938" s="1538"/>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32" t="str">
        <f t="shared" si="224"/>
        <v/>
      </c>
      <c r="H939" s="1533"/>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32" t="str">
        <f t="shared" si="224"/>
        <v/>
      </c>
      <c r="H940" s="1533"/>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32" t="str">
        <f t="shared" si="224"/>
        <v/>
      </c>
      <c r="H941" s="1533"/>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32" t="str">
        <f t="shared" si="224"/>
        <v/>
      </c>
      <c r="H942" s="1533"/>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32" t="str">
        <f t="shared" si="224"/>
        <v/>
      </c>
      <c r="H943" s="1533"/>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32" t="str">
        <f t="shared" si="224"/>
        <v/>
      </c>
      <c r="H944" s="1533"/>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58" t="str">
        <f>Translations!$B$674</f>
        <v>Pakopos galioja nuo:</v>
      </c>
      <c r="E946" s="1558"/>
      <c r="F946" s="1559"/>
      <c r="G946" s="1052"/>
      <c r="H946" s="615" t="str">
        <f>Translations!$B$675</f>
        <v>iki:</v>
      </c>
      <c r="I946" s="1052"/>
      <c r="J946" s="1549" t="str">
        <f>Translations!$B$676</f>
        <v>Atliekų katalogo numeris (jeigu taikytina):</v>
      </c>
      <c r="K946" s="1550"/>
      <c r="L946" s="1550"/>
      <c r="M946" s="1551"/>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47" t="str">
        <f>Translations!$B$160</f>
        <v>Pastabos:</v>
      </c>
      <c r="E950" s="1548"/>
      <c r="F950" s="1534"/>
      <c r="G950" s="1535"/>
      <c r="H950" s="1535"/>
      <c r="I950" s="1535"/>
      <c r="J950" s="1535"/>
      <c r="K950" s="1535"/>
      <c r="L950" s="1535"/>
      <c r="M950" s="1535"/>
      <c r="N950" s="1536"/>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39"/>
      <c r="F953" s="1540"/>
      <c r="G953" s="1540"/>
      <c r="H953" s="1540"/>
      <c r="I953" s="1540"/>
      <c r="J953" s="1541"/>
      <c r="K953" s="1552" t="str">
        <f>IF(E954="","",INDEX(EUwideConstants!$F$353:$F$394,MATCH(E954,EUConst_TierActivityListNames,0)))</f>
        <v/>
      </c>
      <c r="L953" s="1553"/>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4" t="str">
        <f>IF(ISBLANK(E953),"",IF(INDEX(B_InstallationDescription!$E$71:$E$145,MATCH(U952,B_InstallationDescription!$D$71:$D$145,0))&gt;0,INDEX(B_InstallationDescription!$E$71:$E$145,MATCH(U952,B_InstallationDescription!$D$71:$D$145,0)),""))</f>
        <v/>
      </c>
      <c r="F954" s="1555"/>
      <c r="G954" s="1555"/>
      <c r="H954" s="1555"/>
      <c r="I954" s="1555"/>
      <c r="J954" s="1556"/>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57" t="str">
        <f>IF(E953="","",IF(T954=TRUE,HYPERLINK("#JUMP_14",EUconst_MsgGoOnPFC),HYPERLINK("#JUMP_E_8",EUconst_FurtherGuidancePoint1)))</f>
        <v/>
      </c>
      <c r="F956" s="1557"/>
      <c r="G956" s="1557"/>
      <c r="H956" s="1557"/>
      <c r="I956" s="1557"/>
      <c r="J956" s="1557"/>
      <c r="K956" s="1557"/>
      <c r="L956" s="1557"/>
      <c r="M956" s="1557"/>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60" t="str">
        <f>Translations!$B$667</f>
        <v>Ar veiklos duomenys gaunami sudedant išmatuotus kiekius (t. y. ne atliekant nuolatinius matavimus)?</v>
      </c>
      <c r="F958" s="1560"/>
      <c r="G958" s="1560"/>
      <c r="H958" s="1560"/>
      <c r="I958" s="1560"/>
      <c r="J958" s="1560"/>
      <c r="K958" s="1560"/>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42" t="str">
        <f>Translations!$B$672</f>
        <v>pakopos aprašas</v>
      </c>
      <c r="H962" s="1542"/>
      <c r="I962" s="1537" t="str">
        <f>Translations!$B$158</f>
        <v>Vienetas</v>
      </c>
      <c r="J962" s="1537"/>
      <c r="K962" s="1537" t="str">
        <f>Translations!$B$673</f>
        <v>Vertė</v>
      </c>
      <c r="L962" s="1537"/>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32" t="str">
        <f>IF(OR(ISBLANK(F963),F963=EUconst_NoTier),"",IF(Z963=0,EUconst_NA,IF(ISERROR(Z963),"",Z963)))</f>
        <v/>
      </c>
      <c r="H963" s="1533"/>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32" t="str">
        <f t="shared" ref="G965:G971" si="231">IF(OR(ISBLANK(F965),F965=EUconst_NoTier),"",IF(Z965=0,EUconst_NotApplicable,IF(ISERROR(Z965),"",Z965)))</f>
        <v/>
      </c>
      <c r="H965" s="1538"/>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32" t="str">
        <f t="shared" si="231"/>
        <v/>
      </c>
      <c r="H966" s="1533"/>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32" t="str">
        <f t="shared" si="231"/>
        <v/>
      </c>
      <c r="H967" s="1533"/>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32" t="str">
        <f t="shared" si="231"/>
        <v/>
      </c>
      <c r="H968" s="1533"/>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32" t="str">
        <f t="shared" si="231"/>
        <v/>
      </c>
      <c r="H969" s="1533"/>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32" t="str">
        <f t="shared" si="231"/>
        <v/>
      </c>
      <c r="H970" s="1533"/>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32" t="str">
        <f t="shared" si="231"/>
        <v/>
      </c>
      <c r="H971" s="1533"/>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58" t="str">
        <f>Translations!$B$674</f>
        <v>Pakopos galioja nuo:</v>
      </c>
      <c r="E973" s="1558"/>
      <c r="F973" s="1559"/>
      <c r="G973" s="1052"/>
      <c r="H973" s="615" t="str">
        <f>Translations!$B$675</f>
        <v>iki:</v>
      </c>
      <c r="I973" s="1052"/>
      <c r="J973" s="1549" t="str">
        <f>Translations!$B$676</f>
        <v>Atliekų katalogo numeris (jeigu taikytina):</v>
      </c>
      <c r="K973" s="1550"/>
      <c r="L973" s="1550"/>
      <c r="M973" s="1551"/>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47" t="str">
        <f>Translations!$B$160</f>
        <v>Pastabos:</v>
      </c>
      <c r="E977" s="1548"/>
      <c r="F977" s="1534"/>
      <c r="G977" s="1535"/>
      <c r="H977" s="1535"/>
      <c r="I977" s="1535"/>
      <c r="J977" s="1535"/>
      <c r="K977" s="1535"/>
      <c r="L977" s="1535"/>
      <c r="M977" s="1535"/>
      <c r="N977" s="1536"/>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39"/>
      <c r="F980" s="1540"/>
      <c r="G980" s="1540"/>
      <c r="H980" s="1540"/>
      <c r="I980" s="1540"/>
      <c r="J980" s="1541"/>
      <c r="K980" s="1552" t="str">
        <f>IF(E981="","",INDEX(EUwideConstants!$F$353:$F$394,MATCH(E981,EUConst_TierActivityListNames,0)))</f>
        <v/>
      </c>
      <c r="L980" s="1553"/>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4" t="str">
        <f>IF(ISBLANK(E980),"",IF(INDEX(B_InstallationDescription!$E$71:$E$145,MATCH(U979,B_InstallationDescription!$D$71:$D$145,0))&gt;0,INDEX(B_InstallationDescription!$E$71:$E$145,MATCH(U979,B_InstallationDescription!$D$71:$D$145,0)),""))</f>
        <v/>
      </c>
      <c r="F981" s="1555"/>
      <c r="G981" s="1555"/>
      <c r="H981" s="1555"/>
      <c r="I981" s="1555"/>
      <c r="J981" s="1556"/>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57" t="str">
        <f>IF(E980="","",IF(T981=TRUE,HYPERLINK("#JUMP_14",EUconst_MsgGoOnPFC),HYPERLINK("#JUMP_E_8",EUconst_FurtherGuidancePoint1)))</f>
        <v/>
      </c>
      <c r="F983" s="1557"/>
      <c r="G983" s="1557"/>
      <c r="H983" s="1557"/>
      <c r="I983" s="1557"/>
      <c r="J983" s="1557"/>
      <c r="K983" s="1557"/>
      <c r="L983" s="1557"/>
      <c r="M983" s="1557"/>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60" t="str">
        <f>Translations!$B$667</f>
        <v>Ar veiklos duomenys gaunami sudedant išmatuotus kiekius (t. y. ne atliekant nuolatinius matavimus)?</v>
      </c>
      <c r="F985" s="1560"/>
      <c r="G985" s="1560"/>
      <c r="H985" s="1560"/>
      <c r="I985" s="1560"/>
      <c r="J985" s="1560"/>
      <c r="K985" s="1560"/>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42" t="str">
        <f>Translations!$B$672</f>
        <v>pakopos aprašas</v>
      </c>
      <c r="H989" s="1542"/>
      <c r="I989" s="1537" t="str">
        <f>Translations!$B$158</f>
        <v>Vienetas</v>
      </c>
      <c r="J989" s="1537"/>
      <c r="K989" s="1537" t="str">
        <f>Translations!$B$673</f>
        <v>Vertė</v>
      </c>
      <c r="L989" s="1537"/>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32" t="str">
        <f>IF(OR(ISBLANK(F990),F990=EUconst_NoTier),"",IF(Z990=0,EUconst_NA,IF(ISERROR(Z990),"",Z990)))</f>
        <v/>
      </c>
      <c r="H990" s="1533"/>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32" t="str">
        <f t="shared" ref="G992:G998" si="238">IF(OR(ISBLANK(F992),F992=EUconst_NoTier),"",IF(Z992=0,EUconst_NotApplicable,IF(ISERROR(Z992),"",Z992)))</f>
        <v/>
      </c>
      <c r="H992" s="1538"/>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32" t="str">
        <f t="shared" si="238"/>
        <v/>
      </c>
      <c r="H993" s="1533"/>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32" t="str">
        <f t="shared" si="238"/>
        <v/>
      </c>
      <c r="H994" s="1533"/>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32" t="str">
        <f t="shared" si="238"/>
        <v/>
      </c>
      <c r="H995" s="1533"/>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32" t="str">
        <f t="shared" si="238"/>
        <v/>
      </c>
      <c r="H996" s="1533"/>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32" t="str">
        <f t="shared" si="238"/>
        <v/>
      </c>
      <c r="H997" s="1533"/>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32" t="str">
        <f t="shared" si="238"/>
        <v/>
      </c>
      <c r="H998" s="1533"/>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58" t="str">
        <f>Translations!$B$674</f>
        <v>Pakopos galioja nuo:</v>
      </c>
      <c r="E1000" s="1558"/>
      <c r="F1000" s="1559"/>
      <c r="G1000" s="1052"/>
      <c r="H1000" s="615" t="str">
        <f>Translations!$B$675</f>
        <v>iki:</v>
      </c>
      <c r="I1000" s="1052"/>
      <c r="J1000" s="1549" t="str">
        <f>Translations!$B$676</f>
        <v>Atliekų katalogo numeris (jeigu taikytina):</v>
      </c>
      <c r="K1000" s="1550"/>
      <c r="L1000" s="1550"/>
      <c r="M1000" s="1551"/>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47" t="str">
        <f>Translations!$B$160</f>
        <v>Pastabos:</v>
      </c>
      <c r="E1004" s="1548"/>
      <c r="F1004" s="1534"/>
      <c r="G1004" s="1535"/>
      <c r="H1004" s="1535"/>
      <c r="I1004" s="1535"/>
      <c r="J1004" s="1535"/>
      <c r="K1004" s="1535"/>
      <c r="L1004" s="1535"/>
      <c r="M1004" s="1535"/>
      <c r="N1004" s="1536"/>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39"/>
      <c r="F1007" s="1540"/>
      <c r="G1007" s="1540"/>
      <c r="H1007" s="1540"/>
      <c r="I1007" s="1540"/>
      <c r="J1007" s="1541"/>
      <c r="K1007" s="1552" t="str">
        <f>IF(E1008="","",INDEX(EUwideConstants!$F$353:$F$394,MATCH(E1008,EUConst_TierActivityListNames,0)))</f>
        <v/>
      </c>
      <c r="L1007" s="1553"/>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4" t="str">
        <f>IF(ISBLANK(E1007),"",IF(INDEX(B_InstallationDescription!$E$71:$E$145,MATCH(U1006,B_InstallationDescription!$D$71:$D$145,0))&gt;0,INDEX(B_InstallationDescription!$E$71:$E$145,MATCH(U1006,B_InstallationDescription!$D$71:$D$145,0)),""))</f>
        <v/>
      </c>
      <c r="F1008" s="1555"/>
      <c r="G1008" s="1555"/>
      <c r="H1008" s="1555"/>
      <c r="I1008" s="1555"/>
      <c r="J1008" s="1556"/>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57" t="str">
        <f>IF(E1007="","",IF(T1008=TRUE,HYPERLINK("#JUMP_14",EUconst_MsgGoOnPFC),HYPERLINK("#JUMP_E_8",EUconst_FurtherGuidancePoint1)))</f>
        <v/>
      </c>
      <c r="F1010" s="1557"/>
      <c r="G1010" s="1557"/>
      <c r="H1010" s="1557"/>
      <c r="I1010" s="1557"/>
      <c r="J1010" s="1557"/>
      <c r="K1010" s="1557"/>
      <c r="L1010" s="1557"/>
      <c r="M1010" s="1557"/>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60" t="str">
        <f>Translations!$B$667</f>
        <v>Ar veiklos duomenys gaunami sudedant išmatuotus kiekius (t. y. ne atliekant nuolatinius matavimus)?</v>
      </c>
      <c r="F1012" s="1560"/>
      <c r="G1012" s="1560"/>
      <c r="H1012" s="1560"/>
      <c r="I1012" s="1560"/>
      <c r="J1012" s="1560"/>
      <c r="K1012" s="1560"/>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42" t="str">
        <f>Translations!$B$672</f>
        <v>pakopos aprašas</v>
      </c>
      <c r="H1016" s="1542"/>
      <c r="I1016" s="1537" t="str">
        <f>Translations!$B$158</f>
        <v>Vienetas</v>
      </c>
      <c r="J1016" s="1537"/>
      <c r="K1016" s="1537" t="str">
        <f>Translations!$B$673</f>
        <v>Vertė</v>
      </c>
      <c r="L1016" s="1537"/>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32" t="str">
        <f>IF(OR(ISBLANK(F1017),F1017=EUconst_NoTier),"",IF(Z1017=0,EUconst_NA,IF(ISERROR(Z1017),"",Z1017)))</f>
        <v/>
      </c>
      <c r="H1017" s="1533"/>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32" t="str">
        <f t="shared" ref="G1019:G1025" si="245">IF(OR(ISBLANK(F1019),F1019=EUconst_NoTier),"",IF(Z1019=0,EUconst_NotApplicable,IF(ISERROR(Z1019),"",Z1019)))</f>
        <v/>
      </c>
      <c r="H1019" s="1538"/>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32" t="str">
        <f t="shared" si="245"/>
        <v/>
      </c>
      <c r="H1020" s="1533"/>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32" t="str">
        <f t="shared" si="245"/>
        <v/>
      </c>
      <c r="H1021" s="1533"/>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32" t="str">
        <f t="shared" si="245"/>
        <v/>
      </c>
      <c r="H1022" s="1533"/>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32" t="str">
        <f t="shared" si="245"/>
        <v/>
      </c>
      <c r="H1023" s="1533"/>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32" t="str">
        <f t="shared" si="245"/>
        <v/>
      </c>
      <c r="H1024" s="1533"/>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32" t="str">
        <f t="shared" si="245"/>
        <v/>
      </c>
      <c r="H1025" s="1533"/>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58" t="str">
        <f>Translations!$B$674</f>
        <v>Pakopos galioja nuo:</v>
      </c>
      <c r="E1027" s="1558"/>
      <c r="F1027" s="1559"/>
      <c r="G1027" s="1052"/>
      <c r="H1027" s="615" t="str">
        <f>Translations!$B$675</f>
        <v>iki:</v>
      </c>
      <c r="I1027" s="1052"/>
      <c r="J1027" s="1549" t="str">
        <f>Translations!$B$676</f>
        <v>Atliekų katalogo numeris (jeigu taikytina):</v>
      </c>
      <c r="K1027" s="1550"/>
      <c r="L1027" s="1550"/>
      <c r="M1027" s="1551"/>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47" t="str">
        <f>Translations!$B$160</f>
        <v>Pastabos:</v>
      </c>
      <c r="E1031" s="1548"/>
      <c r="F1031" s="1534"/>
      <c r="G1031" s="1535"/>
      <c r="H1031" s="1535"/>
      <c r="I1031" s="1535"/>
      <c r="J1031" s="1535"/>
      <c r="K1031" s="1535"/>
      <c r="L1031" s="1535"/>
      <c r="M1031" s="1535"/>
      <c r="N1031" s="1536"/>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39"/>
      <c r="F1034" s="1540"/>
      <c r="G1034" s="1540"/>
      <c r="H1034" s="1540"/>
      <c r="I1034" s="1540"/>
      <c r="J1034" s="1541"/>
      <c r="K1034" s="1552" t="str">
        <f>IF(E1035="","",INDEX(EUwideConstants!$F$353:$F$394,MATCH(E1035,EUConst_TierActivityListNames,0)))</f>
        <v/>
      </c>
      <c r="L1034" s="1553"/>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4" t="str">
        <f>IF(ISBLANK(E1034),"",IF(INDEX(B_InstallationDescription!$E$71:$E$145,MATCH(U1033,B_InstallationDescription!$D$71:$D$145,0))&gt;0,INDEX(B_InstallationDescription!$E$71:$E$145,MATCH(U1033,B_InstallationDescription!$D$71:$D$145,0)),""))</f>
        <v/>
      </c>
      <c r="F1035" s="1555"/>
      <c r="G1035" s="1555"/>
      <c r="H1035" s="1555"/>
      <c r="I1035" s="1555"/>
      <c r="J1035" s="1556"/>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57" t="str">
        <f>IF(E1034="","",IF(T1035=TRUE,HYPERLINK("#JUMP_14",EUconst_MsgGoOnPFC),HYPERLINK("#JUMP_E_8",EUconst_FurtherGuidancePoint1)))</f>
        <v/>
      </c>
      <c r="F1037" s="1557"/>
      <c r="G1037" s="1557"/>
      <c r="H1037" s="1557"/>
      <c r="I1037" s="1557"/>
      <c r="J1037" s="1557"/>
      <c r="K1037" s="1557"/>
      <c r="L1037" s="1557"/>
      <c r="M1037" s="1557"/>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60" t="str">
        <f>Translations!$B$667</f>
        <v>Ar veiklos duomenys gaunami sudedant išmatuotus kiekius (t. y. ne atliekant nuolatinius matavimus)?</v>
      </c>
      <c r="F1039" s="1560"/>
      <c r="G1039" s="1560"/>
      <c r="H1039" s="1560"/>
      <c r="I1039" s="1560"/>
      <c r="J1039" s="1560"/>
      <c r="K1039" s="1560"/>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42" t="str">
        <f>Translations!$B$672</f>
        <v>pakopos aprašas</v>
      </c>
      <c r="H1043" s="1542"/>
      <c r="I1043" s="1537" t="str">
        <f>Translations!$B$158</f>
        <v>Vienetas</v>
      </c>
      <c r="J1043" s="1537"/>
      <c r="K1043" s="1537" t="str">
        <f>Translations!$B$673</f>
        <v>Vertė</v>
      </c>
      <c r="L1043" s="1537"/>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32" t="str">
        <f>IF(OR(ISBLANK(F1044),F1044=EUconst_NoTier),"",IF(Z1044=0,EUconst_NA,IF(ISERROR(Z1044),"",Z1044)))</f>
        <v/>
      </c>
      <c r="H1044" s="1533"/>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32" t="str">
        <f t="shared" ref="G1046:G1052" si="252">IF(OR(ISBLANK(F1046),F1046=EUconst_NoTier),"",IF(Z1046=0,EUconst_NotApplicable,IF(ISERROR(Z1046),"",Z1046)))</f>
        <v/>
      </c>
      <c r="H1046" s="1538"/>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32" t="str">
        <f t="shared" si="252"/>
        <v/>
      </c>
      <c r="H1047" s="1533"/>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32" t="str">
        <f t="shared" si="252"/>
        <v/>
      </c>
      <c r="H1048" s="1533"/>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32" t="str">
        <f t="shared" si="252"/>
        <v/>
      </c>
      <c r="H1049" s="1533"/>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32" t="str">
        <f t="shared" si="252"/>
        <v/>
      </c>
      <c r="H1050" s="1533"/>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32" t="str">
        <f t="shared" si="252"/>
        <v/>
      </c>
      <c r="H1051" s="1533"/>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32" t="str">
        <f t="shared" si="252"/>
        <v/>
      </c>
      <c r="H1052" s="1533"/>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58" t="str">
        <f>Translations!$B$674</f>
        <v>Pakopos galioja nuo:</v>
      </c>
      <c r="E1054" s="1558"/>
      <c r="F1054" s="1559"/>
      <c r="G1054" s="1052"/>
      <c r="H1054" s="615" t="str">
        <f>Translations!$B$675</f>
        <v>iki:</v>
      </c>
      <c r="I1054" s="1052"/>
      <c r="J1054" s="1549" t="str">
        <f>Translations!$B$676</f>
        <v>Atliekų katalogo numeris (jeigu taikytina):</v>
      </c>
      <c r="K1054" s="1550"/>
      <c r="L1054" s="1550"/>
      <c r="M1054" s="1551"/>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47" t="str">
        <f>Translations!$B$160</f>
        <v>Pastabos:</v>
      </c>
      <c r="E1058" s="1548"/>
      <c r="F1058" s="1534"/>
      <c r="G1058" s="1535"/>
      <c r="H1058" s="1535"/>
      <c r="I1058" s="1535"/>
      <c r="J1058" s="1535"/>
      <c r="K1058" s="1535"/>
      <c r="L1058" s="1535"/>
      <c r="M1058" s="1535"/>
      <c r="N1058" s="1536"/>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39"/>
      <c r="F1061" s="1540"/>
      <c r="G1061" s="1540"/>
      <c r="H1061" s="1540"/>
      <c r="I1061" s="1540"/>
      <c r="J1061" s="1541"/>
      <c r="K1061" s="1552" t="str">
        <f>IF(E1062="","",INDEX(EUwideConstants!$F$353:$F$394,MATCH(E1062,EUConst_TierActivityListNames,0)))</f>
        <v/>
      </c>
      <c r="L1061" s="1553"/>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4" t="str">
        <f>IF(ISBLANK(E1061),"",IF(INDEX(B_InstallationDescription!$E$71:$E$145,MATCH(U1060,B_InstallationDescription!$D$71:$D$145,0))&gt;0,INDEX(B_InstallationDescription!$E$71:$E$145,MATCH(U1060,B_InstallationDescription!$D$71:$D$145,0)),""))</f>
        <v/>
      </c>
      <c r="F1062" s="1555"/>
      <c r="G1062" s="1555"/>
      <c r="H1062" s="1555"/>
      <c r="I1062" s="1555"/>
      <c r="J1062" s="1556"/>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57" t="str">
        <f>IF(E1061="","",IF(T1062=TRUE,HYPERLINK("#JUMP_14",EUconst_MsgGoOnPFC),HYPERLINK("#JUMP_E_8",EUconst_FurtherGuidancePoint1)))</f>
        <v/>
      </c>
      <c r="F1064" s="1557"/>
      <c r="G1064" s="1557"/>
      <c r="H1064" s="1557"/>
      <c r="I1064" s="1557"/>
      <c r="J1064" s="1557"/>
      <c r="K1064" s="1557"/>
      <c r="L1064" s="1557"/>
      <c r="M1064" s="1557"/>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60" t="str">
        <f>Translations!$B$667</f>
        <v>Ar veiklos duomenys gaunami sudedant išmatuotus kiekius (t. y. ne atliekant nuolatinius matavimus)?</v>
      </c>
      <c r="F1066" s="1560"/>
      <c r="G1066" s="1560"/>
      <c r="H1066" s="1560"/>
      <c r="I1066" s="1560"/>
      <c r="J1066" s="1560"/>
      <c r="K1066" s="1560"/>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42" t="str">
        <f>Translations!$B$672</f>
        <v>pakopos aprašas</v>
      </c>
      <c r="H1070" s="1542"/>
      <c r="I1070" s="1537" t="str">
        <f>Translations!$B$158</f>
        <v>Vienetas</v>
      </c>
      <c r="J1070" s="1537"/>
      <c r="K1070" s="1537" t="str">
        <f>Translations!$B$673</f>
        <v>Vertė</v>
      </c>
      <c r="L1070" s="1537"/>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32" t="str">
        <f>IF(OR(ISBLANK(F1071),F1071=EUconst_NoTier),"",IF(Z1071=0,EUconst_NA,IF(ISERROR(Z1071),"",Z1071)))</f>
        <v/>
      </c>
      <c r="H1071" s="1533"/>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32" t="str">
        <f t="shared" ref="G1073:G1079" si="259">IF(OR(ISBLANK(F1073),F1073=EUconst_NoTier),"",IF(Z1073=0,EUconst_NotApplicable,IF(ISERROR(Z1073),"",Z1073)))</f>
        <v/>
      </c>
      <c r="H1073" s="1538"/>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32" t="str">
        <f t="shared" si="259"/>
        <v/>
      </c>
      <c r="H1074" s="1533"/>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32" t="str">
        <f t="shared" si="259"/>
        <v/>
      </c>
      <c r="H1075" s="1533"/>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32" t="str">
        <f t="shared" si="259"/>
        <v/>
      </c>
      <c r="H1076" s="1533"/>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32" t="str">
        <f t="shared" si="259"/>
        <v/>
      </c>
      <c r="H1077" s="1533"/>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32" t="str">
        <f t="shared" si="259"/>
        <v/>
      </c>
      <c r="H1078" s="1533"/>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32" t="str">
        <f t="shared" si="259"/>
        <v/>
      </c>
      <c r="H1079" s="1533"/>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58" t="str">
        <f>Translations!$B$674</f>
        <v>Pakopos galioja nuo:</v>
      </c>
      <c r="E1081" s="1558"/>
      <c r="F1081" s="1559"/>
      <c r="G1081" s="1052"/>
      <c r="H1081" s="615" t="str">
        <f>Translations!$B$675</f>
        <v>iki:</v>
      </c>
      <c r="I1081" s="1052"/>
      <c r="J1081" s="1549" t="str">
        <f>Translations!$B$676</f>
        <v>Atliekų katalogo numeris (jeigu taikytina):</v>
      </c>
      <c r="K1081" s="1550"/>
      <c r="L1081" s="1550"/>
      <c r="M1081" s="1551"/>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47" t="str">
        <f>Translations!$B$160</f>
        <v>Pastabos:</v>
      </c>
      <c r="E1085" s="1548"/>
      <c r="F1085" s="1534"/>
      <c r="G1085" s="1535"/>
      <c r="H1085" s="1535"/>
      <c r="I1085" s="1535"/>
      <c r="J1085" s="1535"/>
      <c r="K1085" s="1535"/>
      <c r="L1085" s="1535"/>
      <c r="M1085" s="1535"/>
      <c r="N1085" s="1536"/>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39"/>
      <c r="F1088" s="1540"/>
      <c r="G1088" s="1540"/>
      <c r="H1088" s="1540"/>
      <c r="I1088" s="1540"/>
      <c r="J1088" s="1541"/>
      <c r="K1088" s="1552" t="str">
        <f>IF(E1089="","",INDEX(EUwideConstants!$F$353:$F$394,MATCH(E1089,EUConst_TierActivityListNames,0)))</f>
        <v/>
      </c>
      <c r="L1088" s="1553"/>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4" t="str">
        <f>IF(ISBLANK(E1088),"",IF(INDEX(B_InstallationDescription!$E$71:$E$145,MATCH(U1087,B_InstallationDescription!$D$71:$D$145,0))&gt;0,INDEX(B_InstallationDescription!$E$71:$E$145,MATCH(U1087,B_InstallationDescription!$D$71:$D$145,0)),""))</f>
        <v/>
      </c>
      <c r="F1089" s="1555"/>
      <c r="G1089" s="1555"/>
      <c r="H1089" s="1555"/>
      <c r="I1089" s="1555"/>
      <c r="J1089" s="1556"/>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57" t="str">
        <f>IF(E1088="","",IF(T1089=TRUE,HYPERLINK("#JUMP_14",EUconst_MsgGoOnPFC),HYPERLINK("#JUMP_E_8",EUconst_FurtherGuidancePoint1)))</f>
        <v/>
      </c>
      <c r="F1091" s="1557"/>
      <c r="G1091" s="1557"/>
      <c r="H1091" s="1557"/>
      <c r="I1091" s="1557"/>
      <c r="J1091" s="1557"/>
      <c r="K1091" s="1557"/>
      <c r="L1091" s="1557"/>
      <c r="M1091" s="1557"/>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60" t="str">
        <f>Translations!$B$667</f>
        <v>Ar veiklos duomenys gaunami sudedant išmatuotus kiekius (t. y. ne atliekant nuolatinius matavimus)?</v>
      </c>
      <c r="F1093" s="1560"/>
      <c r="G1093" s="1560"/>
      <c r="H1093" s="1560"/>
      <c r="I1093" s="1560"/>
      <c r="J1093" s="1560"/>
      <c r="K1093" s="1560"/>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42" t="str">
        <f>Translations!$B$672</f>
        <v>pakopos aprašas</v>
      </c>
      <c r="H1097" s="1542"/>
      <c r="I1097" s="1537" t="str">
        <f>Translations!$B$158</f>
        <v>Vienetas</v>
      </c>
      <c r="J1097" s="1537"/>
      <c r="K1097" s="1537" t="str">
        <f>Translations!$B$673</f>
        <v>Vertė</v>
      </c>
      <c r="L1097" s="1537"/>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32" t="str">
        <f>IF(OR(ISBLANK(F1098),F1098=EUconst_NoTier),"",IF(Z1098=0,EUconst_NA,IF(ISERROR(Z1098),"",Z1098)))</f>
        <v/>
      </c>
      <c r="H1098" s="1533"/>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32" t="str">
        <f t="shared" ref="G1100:G1106" si="266">IF(OR(ISBLANK(F1100),F1100=EUconst_NoTier),"",IF(Z1100=0,EUconst_NotApplicable,IF(ISERROR(Z1100),"",Z1100)))</f>
        <v/>
      </c>
      <c r="H1100" s="1538"/>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32" t="str">
        <f t="shared" si="266"/>
        <v/>
      </c>
      <c r="H1101" s="1533"/>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32" t="str">
        <f t="shared" si="266"/>
        <v/>
      </c>
      <c r="H1102" s="1533"/>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32" t="str">
        <f t="shared" si="266"/>
        <v/>
      </c>
      <c r="H1103" s="1533"/>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32" t="str">
        <f t="shared" si="266"/>
        <v/>
      </c>
      <c r="H1104" s="1533"/>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32" t="str">
        <f t="shared" si="266"/>
        <v/>
      </c>
      <c r="H1105" s="1533"/>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32" t="str">
        <f t="shared" si="266"/>
        <v/>
      </c>
      <c r="H1106" s="1533"/>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58" t="str">
        <f>Translations!$B$674</f>
        <v>Pakopos galioja nuo:</v>
      </c>
      <c r="E1108" s="1558"/>
      <c r="F1108" s="1559"/>
      <c r="G1108" s="1052"/>
      <c r="H1108" s="615" t="str">
        <f>Translations!$B$675</f>
        <v>iki:</v>
      </c>
      <c r="I1108" s="1052"/>
      <c r="J1108" s="1549" t="str">
        <f>Translations!$B$676</f>
        <v>Atliekų katalogo numeris (jeigu taikytina):</v>
      </c>
      <c r="K1108" s="1550"/>
      <c r="L1108" s="1550"/>
      <c r="M1108" s="1551"/>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47" t="str">
        <f>Translations!$B$160</f>
        <v>Pastabos:</v>
      </c>
      <c r="E1112" s="1548"/>
      <c r="F1112" s="1534"/>
      <c r="G1112" s="1535"/>
      <c r="H1112" s="1535"/>
      <c r="I1112" s="1535"/>
      <c r="J1112" s="1535"/>
      <c r="K1112" s="1535"/>
      <c r="L1112" s="1535"/>
      <c r="M1112" s="1535"/>
      <c r="N1112" s="1536"/>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39"/>
      <c r="F1115" s="1540"/>
      <c r="G1115" s="1540"/>
      <c r="H1115" s="1540"/>
      <c r="I1115" s="1540"/>
      <c r="J1115" s="1541"/>
      <c r="K1115" s="1552" t="str">
        <f>IF(E1116="","",INDEX(EUwideConstants!$F$353:$F$394,MATCH(E1116,EUConst_TierActivityListNames,0)))</f>
        <v/>
      </c>
      <c r="L1115" s="1553"/>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4" t="str">
        <f>IF(ISBLANK(E1115),"",IF(INDEX(B_InstallationDescription!$E$71:$E$145,MATCH(U1114,B_InstallationDescription!$D$71:$D$145,0))&gt;0,INDEX(B_InstallationDescription!$E$71:$E$145,MATCH(U1114,B_InstallationDescription!$D$71:$D$145,0)),""))</f>
        <v/>
      </c>
      <c r="F1116" s="1555"/>
      <c r="G1116" s="1555"/>
      <c r="H1116" s="1555"/>
      <c r="I1116" s="1555"/>
      <c r="J1116" s="1556"/>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57" t="str">
        <f>IF(E1115="","",IF(T1116=TRUE,HYPERLINK("#JUMP_14",EUconst_MsgGoOnPFC),HYPERLINK("#JUMP_E_8",EUconst_FurtherGuidancePoint1)))</f>
        <v/>
      </c>
      <c r="F1118" s="1557"/>
      <c r="G1118" s="1557"/>
      <c r="H1118" s="1557"/>
      <c r="I1118" s="1557"/>
      <c r="J1118" s="1557"/>
      <c r="K1118" s="1557"/>
      <c r="L1118" s="1557"/>
      <c r="M1118" s="1557"/>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60" t="str">
        <f>Translations!$B$667</f>
        <v>Ar veiklos duomenys gaunami sudedant išmatuotus kiekius (t. y. ne atliekant nuolatinius matavimus)?</v>
      </c>
      <c r="F1120" s="1560"/>
      <c r="G1120" s="1560"/>
      <c r="H1120" s="1560"/>
      <c r="I1120" s="1560"/>
      <c r="J1120" s="1560"/>
      <c r="K1120" s="1560"/>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42" t="str">
        <f>Translations!$B$672</f>
        <v>pakopos aprašas</v>
      </c>
      <c r="H1124" s="1542"/>
      <c r="I1124" s="1537" t="str">
        <f>Translations!$B$158</f>
        <v>Vienetas</v>
      </c>
      <c r="J1124" s="1537"/>
      <c r="K1124" s="1537" t="str">
        <f>Translations!$B$673</f>
        <v>Vertė</v>
      </c>
      <c r="L1124" s="1537"/>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32" t="str">
        <f>IF(OR(ISBLANK(F1125),F1125=EUconst_NoTier),"",IF(Z1125=0,EUconst_NA,IF(ISERROR(Z1125),"",Z1125)))</f>
        <v/>
      </c>
      <c r="H1125" s="1533"/>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32" t="str">
        <f t="shared" ref="G1127:G1133" si="273">IF(OR(ISBLANK(F1127),F1127=EUconst_NoTier),"",IF(Z1127=0,EUconst_NotApplicable,IF(ISERROR(Z1127),"",Z1127)))</f>
        <v/>
      </c>
      <c r="H1127" s="1538"/>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32" t="str">
        <f t="shared" si="273"/>
        <v/>
      </c>
      <c r="H1128" s="1533"/>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32" t="str">
        <f t="shared" si="273"/>
        <v/>
      </c>
      <c r="H1129" s="1533"/>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32" t="str">
        <f t="shared" si="273"/>
        <v/>
      </c>
      <c r="H1130" s="1533"/>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32" t="str">
        <f t="shared" si="273"/>
        <v/>
      </c>
      <c r="H1131" s="1533"/>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32" t="str">
        <f t="shared" si="273"/>
        <v/>
      </c>
      <c r="H1132" s="1533"/>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32" t="str">
        <f t="shared" si="273"/>
        <v/>
      </c>
      <c r="H1133" s="1533"/>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58" t="str">
        <f>Translations!$B$674</f>
        <v>Pakopos galioja nuo:</v>
      </c>
      <c r="E1135" s="1558"/>
      <c r="F1135" s="1559"/>
      <c r="G1135" s="1052"/>
      <c r="H1135" s="615" t="str">
        <f>Translations!$B$675</f>
        <v>iki:</v>
      </c>
      <c r="I1135" s="1052"/>
      <c r="J1135" s="1549" t="str">
        <f>Translations!$B$676</f>
        <v>Atliekų katalogo numeris (jeigu taikytina):</v>
      </c>
      <c r="K1135" s="1550"/>
      <c r="L1135" s="1550"/>
      <c r="M1135" s="1551"/>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47" t="str">
        <f>Translations!$B$160</f>
        <v>Pastabos:</v>
      </c>
      <c r="E1139" s="1548"/>
      <c r="F1139" s="1534"/>
      <c r="G1139" s="1535"/>
      <c r="H1139" s="1535"/>
      <c r="I1139" s="1535"/>
      <c r="J1139" s="1535"/>
      <c r="K1139" s="1535"/>
      <c r="L1139" s="1535"/>
      <c r="M1139" s="1535"/>
      <c r="N1139" s="1536"/>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39"/>
      <c r="F1142" s="1540"/>
      <c r="G1142" s="1540"/>
      <c r="H1142" s="1540"/>
      <c r="I1142" s="1540"/>
      <c r="J1142" s="1541"/>
      <c r="K1142" s="1552" t="str">
        <f>IF(E1143="","",INDEX(EUwideConstants!$F$353:$F$394,MATCH(E1143,EUConst_TierActivityListNames,0)))</f>
        <v/>
      </c>
      <c r="L1142" s="1553"/>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4" t="str">
        <f>IF(ISBLANK(E1142),"",IF(INDEX(B_InstallationDescription!$E$71:$E$145,MATCH(U1141,B_InstallationDescription!$D$71:$D$145,0))&gt;0,INDEX(B_InstallationDescription!$E$71:$E$145,MATCH(U1141,B_InstallationDescription!$D$71:$D$145,0)),""))</f>
        <v/>
      </c>
      <c r="F1143" s="1555"/>
      <c r="G1143" s="1555"/>
      <c r="H1143" s="1555"/>
      <c r="I1143" s="1555"/>
      <c r="J1143" s="1556"/>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57" t="str">
        <f>IF(E1142="","",IF(T1143=TRUE,HYPERLINK("#JUMP_14",EUconst_MsgGoOnPFC),HYPERLINK("#JUMP_E_8",EUconst_FurtherGuidancePoint1)))</f>
        <v/>
      </c>
      <c r="F1145" s="1557"/>
      <c r="G1145" s="1557"/>
      <c r="H1145" s="1557"/>
      <c r="I1145" s="1557"/>
      <c r="J1145" s="1557"/>
      <c r="K1145" s="1557"/>
      <c r="L1145" s="1557"/>
      <c r="M1145" s="1557"/>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60" t="str">
        <f>Translations!$B$667</f>
        <v>Ar veiklos duomenys gaunami sudedant išmatuotus kiekius (t. y. ne atliekant nuolatinius matavimus)?</v>
      </c>
      <c r="F1147" s="1560"/>
      <c r="G1147" s="1560"/>
      <c r="H1147" s="1560"/>
      <c r="I1147" s="1560"/>
      <c r="J1147" s="1560"/>
      <c r="K1147" s="1560"/>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42" t="str">
        <f>Translations!$B$672</f>
        <v>pakopos aprašas</v>
      </c>
      <c r="H1151" s="1542"/>
      <c r="I1151" s="1537" t="str">
        <f>Translations!$B$158</f>
        <v>Vienetas</v>
      </c>
      <c r="J1151" s="1537"/>
      <c r="K1151" s="1537" t="str">
        <f>Translations!$B$673</f>
        <v>Vertė</v>
      </c>
      <c r="L1151" s="1537"/>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32" t="str">
        <f>IF(OR(ISBLANK(F1152),F1152=EUconst_NoTier),"",IF(Z1152=0,EUconst_NA,IF(ISERROR(Z1152),"",Z1152)))</f>
        <v/>
      </c>
      <c r="H1152" s="1533"/>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32" t="str">
        <f t="shared" ref="G1154:G1160" si="280">IF(OR(ISBLANK(F1154),F1154=EUconst_NoTier),"",IF(Z1154=0,EUconst_NotApplicable,IF(ISERROR(Z1154),"",Z1154)))</f>
        <v/>
      </c>
      <c r="H1154" s="1538"/>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32" t="str">
        <f t="shared" si="280"/>
        <v/>
      </c>
      <c r="H1155" s="1533"/>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32" t="str">
        <f t="shared" si="280"/>
        <v/>
      </c>
      <c r="H1156" s="1533"/>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32" t="str">
        <f t="shared" si="280"/>
        <v/>
      </c>
      <c r="H1157" s="1533"/>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32" t="str">
        <f t="shared" si="280"/>
        <v/>
      </c>
      <c r="H1158" s="1533"/>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32" t="str">
        <f t="shared" si="280"/>
        <v/>
      </c>
      <c r="H1159" s="1533"/>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32" t="str">
        <f t="shared" si="280"/>
        <v/>
      </c>
      <c r="H1160" s="1533"/>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58" t="str">
        <f>Translations!$B$674</f>
        <v>Pakopos galioja nuo:</v>
      </c>
      <c r="E1162" s="1558"/>
      <c r="F1162" s="1559"/>
      <c r="G1162" s="1052"/>
      <c r="H1162" s="615" t="str">
        <f>Translations!$B$675</f>
        <v>iki:</v>
      </c>
      <c r="I1162" s="1052"/>
      <c r="J1162" s="1549" t="str">
        <f>Translations!$B$676</f>
        <v>Atliekų katalogo numeris (jeigu taikytina):</v>
      </c>
      <c r="K1162" s="1550"/>
      <c r="L1162" s="1550"/>
      <c r="M1162" s="1551"/>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47" t="str">
        <f>Translations!$B$160</f>
        <v>Pastabos:</v>
      </c>
      <c r="E1166" s="1548"/>
      <c r="F1166" s="1534"/>
      <c r="G1166" s="1535"/>
      <c r="H1166" s="1535"/>
      <c r="I1166" s="1535"/>
      <c r="J1166" s="1535"/>
      <c r="K1166" s="1535"/>
      <c r="L1166" s="1535"/>
      <c r="M1166" s="1535"/>
      <c r="N1166" s="1536"/>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39"/>
      <c r="F1169" s="1540"/>
      <c r="G1169" s="1540"/>
      <c r="H1169" s="1540"/>
      <c r="I1169" s="1540"/>
      <c r="J1169" s="1541"/>
      <c r="K1169" s="1552" t="str">
        <f>IF(E1170="","",INDEX(EUwideConstants!$F$353:$F$394,MATCH(E1170,EUConst_TierActivityListNames,0)))</f>
        <v/>
      </c>
      <c r="L1169" s="1553"/>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4" t="str">
        <f>IF(ISBLANK(E1169),"",IF(INDEX(B_InstallationDescription!$E$71:$E$145,MATCH(U1168,B_InstallationDescription!$D$71:$D$145,0))&gt;0,INDEX(B_InstallationDescription!$E$71:$E$145,MATCH(U1168,B_InstallationDescription!$D$71:$D$145,0)),""))</f>
        <v/>
      </c>
      <c r="F1170" s="1555"/>
      <c r="G1170" s="1555"/>
      <c r="H1170" s="1555"/>
      <c r="I1170" s="1555"/>
      <c r="J1170" s="1556"/>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57" t="str">
        <f>IF(E1169="","",IF(T1170=TRUE,HYPERLINK("#JUMP_14",EUconst_MsgGoOnPFC),HYPERLINK("#JUMP_E_8",EUconst_FurtherGuidancePoint1)))</f>
        <v/>
      </c>
      <c r="F1172" s="1557"/>
      <c r="G1172" s="1557"/>
      <c r="H1172" s="1557"/>
      <c r="I1172" s="1557"/>
      <c r="J1172" s="1557"/>
      <c r="K1172" s="1557"/>
      <c r="L1172" s="1557"/>
      <c r="M1172" s="1557"/>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60" t="str">
        <f>Translations!$B$667</f>
        <v>Ar veiklos duomenys gaunami sudedant išmatuotus kiekius (t. y. ne atliekant nuolatinius matavimus)?</v>
      </c>
      <c r="F1174" s="1560"/>
      <c r="G1174" s="1560"/>
      <c r="H1174" s="1560"/>
      <c r="I1174" s="1560"/>
      <c r="J1174" s="1560"/>
      <c r="K1174" s="1560"/>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42" t="str">
        <f>Translations!$B$672</f>
        <v>pakopos aprašas</v>
      </c>
      <c r="H1178" s="1542"/>
      <c r="I1178" s="1537" t="str">
        <f>Translations!$B$158</f>
        <v>Vienetas</v>
      </c>
      <c r="J1178" s="1537"/>
      <c r="K1178" s="1537" t="str">
        <f>Translations!$B$673</f>
        <v>Vertė</v>
      </c>
      <c r="L1178" s="1537"/>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32" t="str">
        <f>IF(OR(ISBLANK(F1179),F1179=EUconst_NoTier),"",IF(Z1179=0,EUconst_NA,IF(ISERROR(Z1179),"",Z1179)))</f>
        <v/>
      </c>
      <c r="H1179" s="1533"/>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32" t="str">
        <f t="shared" ref="G1181:G1187" si="287">IF(OR(ISBLANK(F1181),F1181=EUconst_NoTier),"",IF(Z1181=0,EUconst_NotApplicable,IF(ISERROR(Z1181),"",Z1181)))</f>
        <v/>
      </c>
      <c r="H1181" s="1538"/>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32" t="str">
        <f t="shared" si="287"/>
        <v/>
      </c>
      <c r="H1182" s="1533"/>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32" t="str">
        <f t="shared" si="287"/>
        <v/>
      </c>
      <c r="H1183" s="1533"/>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32" t="str">
        <f t="shared" si="287"/>
        <v/>
      </c>
      <c r="H1184" s="1533"/>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32" t="str">
        <f t="shared" si="287"/>
        <v/>
      </c>
      <c r="H1185" s="1533"/>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32" t="str">
        <f t="shared" si="287"/>
        <v/>
      </c>
      <c r="H1186" s="1533"/>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32" t="str">
        <f t="shared" si="287"/>
        <v/>
      </c>
      <c r="H1187" s="1533"/>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58" t="str">
        <f>Translations!$B$674</f>
        <v>Pakopos galioja nuo:</v>
      </c>
      <c r="E1189" s="1558"/>
      <c r="F1189" s="1559"/>
      <c r="G1189" s="1052"/>
      <c r="H1189" s="615" t="str">
        <f>Translations!$B$675</f>
        <v>iki:</v>
      </c>
      <c r="I1189" s="1052"/>
      <c r="J1189" s="1549" t="str">
        <f>Translations!$B$676</f>
        <v>Atliekų katalogo numeris (jeigu taikytina):</v>
      </c>
      <c r="K1189" s="1550"/>
      <c r="L1189" s="1550"/>
      <c r="M1189" s="1551"/>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47" t="str">
        <f>Translations!$B$160</f>
        <v>Pastabos:</v>
      </c>
      <c r="E1193" s="1548"/>
      <c r="F1193" s="1534"/>
      <c r="G1193" s="1535"/>
      <c r="H1193" s="1535"/>
      <c r="I1193" s="1535"/>
      <c r="J1193" s="1535"/>
      <c r="K1193" s="1535"/>
      <c r="L1193" s="1535"/>
      <c r="M1193" s="1535"/>
      <c r="N1193" s="1536"/>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39"/>
      <c r="F1196" s="1540"/>
      <c r="G1196" s="1540"/>
      <c r="H1196" s="1540"/>
      <c r="I1196" s="1540"/>
      <c r="J1196" s="1541"/>
      <c r="K1196" s="1552" t="str">
        <f>IF(E1197="","",INDEX(EUwideConstants!$F$353:$F$394,MATCH(E1197,EUConst_TierActivityListNames,0)))</f>
        <v/>
      </c>
      <c r="L1196" s="1553"/>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4" t="str">
        <f>IF(ISBLANK(E1196),"",IF(INDEX(B_InstallationDescription!$E$71:$E$145,MATCH(U1195,B_InstallationDescription!$D$71:$D$145,0))&gt;0,INDEX(B_InstallationDescription!$E$71:$E$145,MATCH(U1195,B_InstallationDescription!$D$71:$D$145,0)),""))</f>
        <v/>
      </c>
      <c r="F1197" s="1555"/>
      <c r="G1197" s="1555"/>
      <c r="H1197" s="1555"/>
      <c r="I1197" s="1555"/>
      <c r="J1197" s="1556"/>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57" t="str">
        <f>IF(E1196="","",IF(T1197=TRUE,HYPERLINK("#JUMP_14",EUconst_MsgGoOnPFC),HYPERLINK("#JUMP_E_8",EUconst_FurtherGuidancePoint1)))</f>
        <v/>
      </c>
      <c r="F1199" s="1557"/>
      <c r="G1199" s="1557"/>
      <c r="H1199" s="1557"/>
      <c r="I1199" s="1557"/>
      <c r="J1199" s="1557"/>
      <c r="K1199" s="1557"/>
      <c r="L1199" s="1557"/>
      <c r="M1199" s="1557"/>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60" t="str">
        <f>Translations!$B$667</f>
        <v>Ar veiklos duomenys gaunami sudedant išmatuotus kiekius (t. y. ne atliekant nuolatinius matavimus)?</v>
      </c>
      <c r="F1201" s="1560"/>
      <c r="G1201" s="1560"/>
      <c r="H1201" s="1560"/>
      <c r="I1201" s="1560"/>
      <c r="J1201" s="1560"/>
      <c r="K1201" s="1560"/>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42" t="str">
        <f>Translations!$B$672</f>
        <v>pakopos aprašas</v>
      </c>
      <c r="H1205" s="1542"/>
      <c r="I1205" s="1537" t="str">
        <f>Translations!$B$158</f>
        <v>Vienetas</v>
      </c>
      <c r="J1205" s="1537"/>
      <c r="K1205" s="1537" t="str">
        <f>Translations!$B$673</f>
        <v>Vertė</v>
      </c>
      <c r="L1205" s="1537"/>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32" t="str">
        <f>IF(OR(ISBLANK(F1206),F1206=EUconst_NoTier),"",IF(Z1206=0,EUconst_NA,IF(ISERROR(Z1206),"",Z1206)))</f>
        <v/>
      </c>
      <c r="H1206" s="1533"/>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32" t="str">
        <f t="shared" ref="G1208:G1214" si="294">IF(OR(ISBLANK(F1208),F1208=EUconst_NoTier),"",IF(Z1208=0,EUconst_NotApplicable,IF(ISERROR(Z1208),"",Z1208)))</f>
        <v/>
      </c>
      <c r="H1208" s="1538"/>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32" t="str">
        <f t="shared" si="294"/>
        <v/>
      </c>
      <c r="H1209" s="1533"/>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32" t="str">
        <f t="shared" si="294"/>
        <v/>
      </c>
      <c r="H1210" s="1533"/>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32" t="str">
        <f t="shared" si="294"/>
        <v/>
      </c>
      <c r="H1211" s="1533"/>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32" t="str">
        <f t="shared" si="294"/>
        <v/>
      </c>
      <c r="H1212" s="1533"/>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32" t="str">
        <f t="shared" si="294"/>
        <v/>
      </c>
      <c r="H1213" s="1533"/>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32" t="str">
        <f t="shared" si="294"/>
        <v/>
      </c>
      <c r="H1214" s="1533"/>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58" t="str">
        <f>Translations!$B$674</f>
        <v>Pakopos galioja nuo:</v>
      </c>
      <c r="E1216" s="1558"/>
      <c r="F1216" s="1559"/>
      <c r="G1216" s="1052"/>
      <c r="H1216" s="615" t="str">
        <f>Translations!$B$675</f>
        <v>iki:</v>
      </c>
      <c r="I1216" s="1052"/>
      <c r="J1216" s="1549" t="str">
        <f>Translations!$B$676</f>
        <v>Atliekų katalogo numeris (jeigu taikytina):</v>
      </c>
      <c r="K1216" s="1550"/>
      <c r="L1216" s="1550"/>
      <c r="M1216" s="1551"/>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47" t="str">
        <f>Translations!$B$160</f>
        <v>Pastabos:</v>
      </c>
      <c r="E1220" s="1548"/>
      <c r="F1220" s="1534"/>
      <c r="G1220" s="1535"/>
      <c r="H1220" s="1535"/>
      <c r="I1220" s="1535"/>
      <c r="J1220" s="1535"/>
      <c r="K1220" s="1535"/>
      <c r="L1220" s="1535"/>
      <c r="M1220" s="1535"/>
      <c r="N1220" s="1536"/>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39"/>
      <c r="F1223" s="1540"/>
      <c r="G1223" s="1540"/>
      <c r="H1223" s="1540"/>
      <c r="I1223" s="1540"/>
      <c r="J1223" s="1541"/>
      <c r="K1223" s="1552" t="str">
        <f>IF(E1224="","",INDEX(EUwideConstants!$F$353:$F$394,MATCH(E1224,EUConst_TierActivityListNames,0)))</f>
        <v/>
      </c>
      <c r="L1223" s="1553"/>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4" t="str">
        <f>IF(ISBLANK(E1223),"",IF(INDEX(B_InstallationDescription!$E$71:$E$145,MATCH(U1222,B_InstallationDescription!$D$71:$D$145,0))&gt;0,INDEX(B_InstallationDescription!$E$71:$E$145,MATCH(U1222,B_InstallationDescription!$D$71:$D$145,0)),""))</f>
        <v/>
      </c>
      <c r="F1224" s="1555"/>
      <c r="G1224" s="1555"/>
      <c r="H1224" s="1555"/>
      <c r="I1224" s="1555"/>
      <c r="J1224" s="1556"/>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57" t="str">
        <f>IF(E1223="","",IF(T1224=TRUE,HYPERLINK("#JUMP_14",EUconst_MsgGoOnPFC),HYPERLINK("#JUMP_E_8",EUconst_FurtherGuidancePoint1)))</f>
        <v/>
      </c>
      <c r="F1226" s="1557"/>
      <c r="G1226" s="1557"/>
      <c r="H1226" s="1557"/>
      <c r="I1226" s="1557"/>
      <c r="J1226" s="1557"/>
      <c r="K1226" s="1557"/>
      <c r="L1226" s="1557"/>
      <c r="M1226" s="1557"/>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60" t="str">
        <f>Translations!$B$667</f>
        <v>Ar veiklos duomenys gaunami sudedant išmatuotus kiekius (t. y. ne atliekant nuolatinius matavimus)?</v>
      </c>
      <c r="F1228" s="1560"/>
      <c r="G1228" s="1560"/>
      <c r="H1228" s="1560"/>
      <c r="I1228" s="1560"/>
      <c r="J1228" s="1560"/>
      <c r="K1228" s="1560"/>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42" t="str">
        <f>Translations!$B$672</f>
        <v>pakopos aprašas</v>
      </c>
      <c r="H1232" s="1542"/>
      <c r="I1232" s="1537" t="str">
        <f>Translations!$B$158</f>
        <v>Vienetas</v>
      </c>
      <c r="J1232" s="1537"/>
      <c r="K1232" s="1537" t="str">
        <f>Translations!$B$673</f>
        <v>Vertė</v>
      </c>
      <c r="L1232" s="1537"/>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32" t="str">
        <f>IF(OR(ISBLANK(F1233),F1233=EUconst_NoTier),"",IF(Z1233=0,EUconst_NA,IF(ISERROR(Z1233),"",Z1233)))</f>
        <v/>
      </c>
      <c r="H1233" s="1533"/>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32" t="str">
        <f t="shared" ref="G1235:G1241" si="301">IF(OR(ISBLANK(F1235),F1235=EUconst_NoTier),"",IF(Z1235=0,EUconst_NotApplicable,IF(ISERROR(Z1235),"",Z1235)))</f>
        <v/>
      </c>
      <c r="H1235" s="1538"/>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32" t="str">
        <f t="shared" si="301"/>
        <v/>
      </c>
      <c r="H1236" s="1533"/>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32" t="str">
        <f t="shared" si="301"/>
        <v/>
      </c>
      <c r="H1237" s="1533"/>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32" t="str">
        <f t="shared" si="301"/>
        <v/>
      </c>
      <c r="H1238" s="1533"/>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32" t="str">
        <f t="shared" si="301"/>
        <v/>
      </c>
      <c r="H1239" s="1533"/>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32" t="str">
        <f t="shared" si="301"/>
        <v/>
      </c>
      <c r="H1240" s="1533"/>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32" t="str">
        <f t="shared" si="301"/>
        <v/>
      </c>
      <c r="H1241" s="1533"/>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58" t="str">
        <f>Translations!$B$674</f>
        <v>Pakopos galioja nuo:</v>
      </c>
      <c r="E1243" s="1558"/>
      <c r="F1243" s="1559"/>
      <c r="G1243" s="1052"/>
      <c r="H1243" s="615" t="str">
        <f>Translations!$B$675</f>
        <v>iki:</v>
      </c>
      <c r="I1243" s="1052"/>
      <c r="J1243" s="1549" t="str">
        <f>Translations!$B$676</f>
        <v>Atliekų katalogo numeris (jeigu taikytina):</v>
      </c>
      <c r="K1243" s="1550"/>
      <c r="L1243" s="1550"/>
      <c r="M1243" s="1551"/>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47" t="str">
        <f>Translations!$B$160</f>
        <v>Pastabos:</v>
      </c>
      <c r="E1247" s="1548"/>
      <c r="F1247" s="1534"/>
      <c r="G1247" s="1535"/>
      <c r="H1247" s="1535"/>
      <c r="I1247" s="1535"/>
      <c r="J1247" s="1535"/>
      <c r="K1247" s="1535"/>
      <c r="L1247" s="1535"/>
      <c r="M1247" s="1535"/>
      <c r="N1247" s="1536"/>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39"/>
      <c r="F1250" s="1540"/>
      <c r="G1250" s="1540"/>
      <c r="H1250" s="1540"/>
      <c r="I1250" s="1540"/>
      <c r="J1250" s="1541"/>
      <c r="K1250" s="1552" t="str">
        <f>IF(E1251="","",INDEX(EUwideConstants!$F$353:$F$394,MATCH(E1251,EUConst_TierActivityListNames,0)))</f>
        <v/>
      </c>
      <c r="L1250" s="1553"/>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4" t="str">
        <f>IF(ISBLANK(E1250),"",IF(INDEX(B_InstallationDescription!$E$71:$E$145,MATCH(U1249,B_InstallationDescription!$D$71:$D$145,0))&gt;0,INDEX(B_InstallationDescription!$E$71:$E$145,MATCH(U1249,B_InstallationDescription!$D$71:$D$145,0)),""))</f>
        <v/>
      </c>
      <c r="F1251" s="1555"/>
      <c r="G1251" s="1555"/>
      <c r="H1251" s="1555"/>
      <c r="I1251" s="1555"/>
      <c r="J1251" s="1556"/>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57" t="str">
        <f>IF(E1250="","",IF(T1251=TRUE,HYPERLINK("#JUMP_14",EUconst_MsgGoOnPFC),HYPERLINK("#JUMP_E_8",EUconst_FurtherGuidancePoint1)))</f>
        <v/>
      </c>
      <c r="F1253" s="1557"/>
      <c r="G1253" s="1557"/>
      <c r="H1253" s="1557"/>
      <c r="I1253" s="1557"/>
      <c r="J1253" s="1557"/>
      <c r="K1253" s="1557"/>
      <c r="L1253" s="1557"/>
      <c r="M1253" s="1557"/>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60" t="str">
        <f>Translations!$B$667</f>
        <v>Ar veiklos duomenys gaunami sudedant išmatuotus kiekius (t. y. ne atliekant nuolatinius matavimus)?</v>
      </c>
      <c r="F1255" s="1560"/>
      <c r="G1255" s="1560"/>
      <c r="H1255" s="1560"/>
      <c r="I1255" s="1560"/>
      <c r="J1255" s="1560"/>
      <c r="K1255" s="1560"/>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42" t="str">
        <f>Translations!$B$672</f>
        <v>pakopos aprašas</v>
      </c>
      <c r="H1259" s="1542"/>
      <c r="I1259" s="1537" t="str">
        <f>Translations!$B$158</f>
        <v>Vienetas</v>
      </c>
      <c r="J1259" s="1537"/>
      <c r="K1259" s="1537" t="str">
        <f>Translations!$B$673</f>
        <v>Vertė</v>
      </c>
      <c r="L1259" s="1537"/>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32" t="str">
        <f>IF(OR(ISBLANK(F1260),F1260=EUconst_NoTier),"",IF(Z1260=0,EUconst_NA,IF(ISERROR(Z1260),"",Z1260)))</f>
        <v/>
      </c>
      <c r="H1260" s="1533"/>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32" t="str">
        <f t="shared" ref="G1262:G1268" si="308">IF(OR(ISBLANK(F1262),F1262=EUconst_NoTier),"",IF(Z1262=0,EUconst_NotApplicable,IF(ISERROR(Z1262),"",Z1262)))</f>
        <v/>
      </c>
      <c r="H1262" s="1538"/>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32" t="str">
        <f t="shared" si="308"/>
        <v/>
      </c>
      <c r="H1263" s="1533"/>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32" t="str">
        <f t="shared" si="308"/>
        <v/>
      </c>
      <c r="H1264" s="1533"/>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32" t="str">
        <f t="shared" si="308"/>
        <v/>
      </c>
      <c r="H1265" s="1533"/>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32" t="str">
        <f t="shared" si="308"/>
        <v/>
      </c>
      <c r="H1266" s="1533"/>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32" t="str">
        <f t="shared" si="308"/>
        <v/>
      </c>
      <c r="H1267" s="1533"/>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32" t="str">
        <f t="shared" si="308"/>
        <v/>
      </c>
      <c r="H1268" s="1533"/>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58" t="str">
        <f>Translations!$B$674</f>
        <v>Pakopos galioja nuo:</v>
      </c>
      <c r="E1270" s="1558"/>
      <c r="F1270" s="1559"/>
      <c r="G1270" s="1052"/>
      <c r="H1270" s="615" t="str">
        <f>Translations!$B$675</f>
        <v>iki:</v>
      </c>
      <c r="I1270" s="1052"/>
      <c r="J1270" s="1549" t="str">
        <f>Translations!$B$676</f>
        <v>Atliekų katalogo numeris (jeigu taikytina):</v>
      </c>
      <c r="K1270" s="1550"/>
      <c r="L1270" s="1550"/>
      <c r="M1270" s="1551"/>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47" t="str">
        <f>Translations!$B$160</f>
        <v>Pastabos:</v>
      </c>
      <c r="E1274" s="1548"/>
      <c r="F1274" s="1534"/>
      <c r="G1274" s="1535"/>
      <c r="H1274" s="1535"/>
      <c r="I1274" s="1535"/>
      <c r="J1274" s="1535"/>
      <c r="K1274" s="1535"/>
      <c r="L1274" s="1535"/>
      <c r="M1274" s="1535"/>
      <c r="N1274" s="1536"/>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39"/>
      <c r="F1277" s="1540"/>
      <c r="G1277" s="1540"/>
      <c r="H1277" s="1540"/>
      <c r="I1277" s="1540"/>
      <c r="J1277" s="1541"/>
      <c r="K1277" s="1552" t="str">
        <f>IF(E1278="","",INDEX(EUwideConstants!$F$353:$F$394,MATCH(E1278,EUConst_TierActivityListNames,0)))</f>
        <v/>
      </c>
      <c r="L1277" s="1553"/>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4" t="str">
        <f>IF(ISBLANK(E1277),"",IF(INDEX(B_InstallationDescription!$E$71:$E$145,MATCH(U1276,B_InstallationDescription!$D$71:$D$145,0))&gt;0,INDEX(B_InstallationDescription!$E$71:$E$145,MATCH(U1276,B_InstallationDescription!$D$71:$D$145,0)),""))</f>
        <v/>
      </c>
      <c r="F1278" s="1555"/>
      <c r="G1278" s="1555"/>
      <c r="H1278" s="1555"/>
      <c r="I1278" s="1555"/>
      <c r="J1278" s="1556"/>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57" t="str">
        <f>IF(E1277="","",IF(T1278=TRUE,HYPERLINK("#JUMP_14",EUconst_MsgGoOnPFC),HYPERLINK("#JUMP_E_8",EUconst_FurtherGuidancePoint1)))</f>
        <v/>
      </c>
      <c r="F1280" s="1557"/>
      <c r="G1280" s="1557"/>
      <c r="H1280" s="1557"/>
      <c r="I1280" s="1557"/>
      <c r="J1280" s="1557"/>
      <c r="K1280" s="1557"/>
      <c r="L1280" s="1557"/>
      <c r="M1280" s="1557"/>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60" t="str">
        <f>Translations!$B$667</f>
        <v>Ar veiklos duomenys gaunami sudedant išmatuotus kiekius (t. y. ne atliekant nuolatinius matavimus)?</v>
      </c>
      <c r="F1282" s="1560"/>
      <c r="G1282" s="1560"/>
      <c r="H1282" s="1560"/>
      <c r="I1282" s="1560"/>
      <c r="J1282" s="1560"/>
      <c r="K1282" s="1560"/>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42" t="str">
        <f>Translations!$B$672</f>
        <v>pakopos aprašas</v>
      </c>
      <c r="H1286" s="1542"/>
      <c r="I1286" s="1537" t="str">
        <f>Translations!$B$158</f>
        <v>Vienetas</v>
      </c>
      <c r="J1286" s="1537"/>
      <c r="K1286" s="1537" t="str">
        <f>Translations!$B$673</f>
        <v>Vertė</v>
      </c>
      <c r="L1286" s="1537"/>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32" t="str">
        <f>IF(OR(ISBLANK(F1287),F1287=EUconst_NoTier),"",IF(Z1287=0,EUconst_NA,IF(ISERROR(Z1287),"",Z1287)))</f>
        <v/>
      </c>
      <c r="H1287" s="1533"/>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32" t="str">
        <f t="shared" ref="G1289:G1295" si="315">IF(OR(ISBLANK(F1289),F1289=EUconst_NoTier),"",IF(Z1289=0,EUconst_NotApplicable,IF(ISERROR(Z1289),"",Z1289)))</f>
        <v/>
      </c>
      <c r="H1289" s="1538"/>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32" t="str">
        <f t="shared" si="315"/>
        <v/>
      </c>
      <c r="H1290" s="1533"/>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32" t="str">
        <f t="shared" si="315"/>
        <v/>
      </c>
      <c r="H1291" s="1533"/>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32" t="str">
        <f t="shared" si="315"/>
        <v/>
      </c>
      <c r="H1292" s="1533"/>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32" t="str">
        <f t="shared" si="315"/>
        <v/>
      </c>
      <c r="H1293" s="1533"/>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32" t="str">
        <f t="shared" si="315"/>
        <v/>
      </c>
      <c r="H1294" s="1533"/>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32" t="str">
        <f t="shared" si="315"/>
        <v/>
      </c>
      <c r="H1295" s="1533"/>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58" t="str">
        <f>Translations!$B$674</f>
        <v>Pakopos galioja nuo:</v>
      </c>
      <c r="E1297" s="1558"/>
      <c r="F1297" s="1559"/>
      <c r="G1297" s="1052"/>
      <c r="H1297" s="615" t="str">
        <f>Translations!$B$675</f>
        <v>iki:</v>
      </c>
      <c r="I1297" s="1052"/>
      <c r="J1297" s="1549" t="str">
        <f>Translations!$B$676</f>
        <v>Atliekų katalogo numeris (jeigu taikytina):</v>
      </c>
      <c r="K1297" s="1550"/>
      <c r="L1297" s="1550"/>
      <c r="M1297" s="1551"/>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47" t="str">
        <f>Translations!$B$160</f>
        <v>Pastabos:</v>
      </c>
      <c r="E1301" s="1548"/>
      <c r="F1301" s="1534"/>
      <c r="G1301" s="1535"/>
      <c r="H1301" s="1535"/>
      <c r="I1301" s="1535"/>
      <c r="J1301" s="1535"/>
      <c r="K1301" s="1535"/>
      <c r="L1301" s="1535"/>
      <c r="M1301" s="1535"/>
      <c r="N1301" s="1536"/>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39"/>
      <c r="F1304" s="1540"/>
      <c r="G1304" s="1540"/>
      <c r="H1304" s="1540"/>
      <c r="I1304" s="1540"/>
      <c r="J1304" s="1541"/>
      <c r="K1304" s="1552" t="str">
        <f>IF(E1305="","",INDEX(EUwideConstants!$F$353:$F$394,MATCH(E1305,EUConst_TierActivityListNames,0)))</f>
        <v/>
      </c>
      <c r="L1304" s="1553"/>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4" t="str">
        <f>IF(ISBLANK(E1304),"",IF(INDEX(B_InstallationDescription!$E$71:$E$145,MATCH(U1303,B_InstallationDescription!$D$71:$D$145,0))&gt;0,INDEX(B_InstallationDescription!$E$71:$E$145,MATCH(U1303,B_InstallationDescription!$D$71:$D$145,0)),""))</f>
        <v/>
      </c>
      <c r="F1305" s="1555"/>
      <c r="G1305" s="1555"/>
      <c r="H1305" s="1555"/>
      <c r="I1305" s="1555"/>
      <c r="J1305" s="1556"/>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57" t="str">
        <f>IF(E1304="","",IF(T1305=TRUE,HYPERLINK("#JUMP_14",EUconst_MsgGoOnPFC),HYPERLINK("#JUMP_E_8",EUconst_FurtherGuidancePoint1)))</f>
        <v/>
      </c>
      <c r="F1307" s="1557"/>
      <c r="G1307" s="1557"/>
      <c r="H1307" s="1557"/>
      <c r="I1307" s="1557"/>
      <c r="J1307" s="1557"/>
      <c r="K1307" s="1557"/>
      <c r="L1307" s="1557"/>
      <c r="M1307" s="1557"/>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60" t="str">
        <f>Translations!$B$667</f>
        <v>Ar veiklos duomenys gaunami sudedant išmatuotus kiekius (t. y. ne atliekant nuolatinius matavimus)?</v>
      </c>
      <c r="F1309" s="1560"/>
      <c r="G1309" s="1560"/>
      <c r="H1309" s="1560"/>
      <c r="I1309" s="1560"/>
      <c r="J1309" s="1560"/>
      <c r="K1309" s="1560"/>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42" t="str">
        <f>Translations!$B$672</f>
        <v>pakopos aprašas</v>
      </c>
      <c r="H1313" s="1542"/>
      <c r="I1313" s="1537" t="str">
        <f>Translations!$B$158</f>
        <v>Vienetas</v>
      </c>
      <c r="J1313" s="1537"/>
      <c r="K1313" s="1537" t="str">
        <f>Translations!$B$673</f>
        <v>Vertė</v>
      </c>
      <c r="L1313" s="1537"/>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32" t="str">
        <f>IF(OR(ISBLANK(F1314),F1314=EUconst_NoTier),"",IF(Z1314=0,EUconst_NA,IF(ISERROR(Z1314),"",Z1314)))</f>
        <v/>
      </c>
      <c r="H1314" s="1533"/>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32" t="str">
        <f t="shared" ref="G1316:G1322" si="322">IF(OR(ISBLANK(F1316),F1316=EUconst_NoTier),"",IF(Z1316=0,EUconst_NotApplicable,IF(ISERROR(Z1316),"",Z1316)))</f>
        <v/>
      </c>
      <c r="H1316" s="1538"/>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32" t="str">
        <f t="shared" si="322"/>
        <v/>
      </c>
      <c r="H1317" s="1533"/>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32" t="str">
        <f t="shared" si="322"/>
        <v/>
      </c>
      <c r="H1318" s="1533"/>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32" t="str">
        <f t="shared" si="322"/>
        <v/>
      </c>
      <c r="H1319" s="1533"/>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32" t="str">
        <f t="shared" si="322"/>
        <v/>
      </c>
      <c r="H1320" s="1533"/>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32" t="str">
        <f t="shared" si="322"/>
        <v/>
      </c>
      <c r="H1321" s="1533"/>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32" t="str">
        <f t="shared" si="322"/>
        <v/>
      </c>
      <c r="H1322" s="1533"/>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58" t="str">
        <f>Translations!$B$674</f>
        <v>Pakopos galioja nuo:</v>
      </c>
      <c r="E1324" s="1558"/>
      <c r="F1324" s="1559"/>
      <c r="G1324" s="1052"/>
      <c r="H1324" s="615" t="str">
        <f>Translations!$B$675</f>
        <v>iki:</v>
      </c>
      <c r="I1324" s="1052"/>
      <c r="J1324" s="1549" t="str">
        <f>Translations!$B$676</f>
        <v>Atliekų katalogo numeris (jeigu taikytina):</v>
      </c>
      <c r="K1324" s="1550"/>
      <c r="L1324" s="1550"/>
      <c r="M1324" s="1551"/>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47" t="str">
        <f>Translations!$B$160</f>
        <v>Pastabos:</v>
      </c>
      <c r="E1328" s="1548"/>
      <c r="F1328" s="1534"/>
      <c r="G1328" s="1535"/>
      <c r="H1328" s="1535"/>
      <c r="I1328" s="1535"/>
      <c r="J1328" s="1535"/>
      <c r="K1328" s="1535"/>
      <c r="L1328" s="1535"/>
      <c r="M1328" s="1535"/>
      <c r="N1328" s="1536"/>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39"/>
      <c r="F1331" s="1540"/>
      <c r="G1331" s="1540"/>
      <c r="H1331" s="1540"/>
      <c r="I1331" s="1540"/>
      <c r="J1331" s="1541"/>
      <c r="K1331" s="1552" t="str">
        <f>IF(E1332="","",INDEX(EUwideConstants!$F$353:$F$394,MATCH(E1332,EUConst_TierActivityListNames,0)))</f>
        <v/>
      </c>
      <c r="L1331" s="1553"/>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4" t="str">
        <f>IF(ISBLANK(E1331),"",IF(INDEX(B_InstallationDescription!$E$71:$E$145,MATCH(U1330,B_InstallationDescription!$D$71:$D$145,0))&gt;0,INDEX(B_InstallationDescription!$E$71:$E$145,MATCH(U1330,B_InstallationDescription!$D$71:$D$145,0)),""))</f>
        <v/>
      </c>
      <c r="F1332" s="1555"/>
      <c r="G1332" s="1555"/>
      <c r="H1332" s="1555"/>
      <c r="I1332" s="1555"/>
      <c r="J1332" s="1556"/>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57" t="str">
        <f>IF(E1331="","",IF(T1332=TRUE,HYPERLINK("#JUMP_14",EUconst_MsgGoOnPFC),HYPERLINK("#JUMP_E_8",EUconst_FurtherGuidancePoint1)))</f>
        <v/>
      </c>
      <c r="F1334" s="1557"/>
      <c r="G1334" s="1557"/>
      <c r="H1334" s="1557"/>
      <c r="I1334" s="1557"/>
      <c r="J1334" s="1557"/>
      <c r="K1334" s="1557"/>
      <c r="L1334" s="1557"/>
      <c r="M1334" s="1557"/>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60" t="str">
        <f>Translations!$B$667</f>
        <v>Ar veiklos duomenys gaunami sudedant išmatuotus kiekius (t. y. ne atliekant nuolatinius matavimus)?</v>
      </c>
      <c r="F1336" s="1560"/>
      <c r="G1336" s="1560"/>
      <c r="H1336" s="1560"/>
      <c r="I1336" s="1560"/>
      <c r="J1336" s="1560"/>
      <c r="K1336" s="1560"/>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42" t="str">
        <f>Translations!$B$672</f>
        <v>pakopos aprašas</v>
      </c>
      <c r="H1340" s="1542"/>
      <c r="I1340" s="1537" t="str">
        <f>Translations!$B$158</f>
        <v>Vienetas</v>
      </c>
      <c r="J1340" s="1537"/>
      <c r="K1340" s="1537" t="str">
        <f>Translations!$B$673</f>
        <v>Vertė</v>
      </c>
      <c r="L1340" s="1537"/>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32" t="str">
        <f>IF(OR(ISBLANK(F1341),F1341=EUconst_NoTier),"",IF(Z1341=0,EUconst_NA,IF(ISERROR(Z1341),"",Z1341)))</f>
        <v/>
      </c>
      <c r="H1341" s="1533"/>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32" t="str">
        <f t="shared" ref="G1343:G1349" si="329">IF(OR(ISBLANK(F1343),F1343=EUconst_NoTier),"",IF(Z1343=0,EUconst_NotApplicable,IF(ISERROR(Z1343),"",Z1343)))</f>
        <v/>
      </c>
      <c r="H1343" s="1538"/>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32" t="str">
        <f t="shared" si="329"/>
        <v/>
      </c>
      <c r="H1344" s="1533"/>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32" t="str">
        <f t="shared" si="329"/>
        <v/>
      </c>
      <c r="H1345" s="1533"/>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32" t="str">
        <f t="shared" si="329"/>
        <v/>
      </c>
      <c r="H1346" s="1533"/>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32" t="str">
        <f t="shared" si="329"/>
        <v/>
      </c>
      <c r="H1347" s="1533"/>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32" t="str">
        <f t="shared" si="329"/>
        <v/>
      </c>
      <c r="H1348" s="1533"/>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32" t="str">
        <f t="shared" si="329"/>
        <v/>
      </c>
      <c r="H1349" s="1533"/>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58" t="str">
        <f>Translations!$B$674</f>
        <v>Pakopos galioja nuo:</v>
      </c>
      <c r="E1351" s="1558"/>
      <c r="F1351" s="1559"/>
      <c r="G1351" s="1052"/>
      <c r="H1351" s="615" t="str">
        <f>Translations!$B$675</f>
        <v>iki:</v>
      </c>
      <c r="I1351" s="1052"/>
      <c r="J1351" s="1549" t="str">
        <f>Translations!$B$676</f>
        <v>Atliekų katalogo numeris (jeigu taikytina):</v>
      </c>
      <c r="K1351" s="1550"/>
      <c r="L1351" s="1550"/>
      <c r="M1351" s="1551"/>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47" t="str">
        <f>Translations!$B$160</f>
        <v>Pastabos:</v>
      </c>
      <c r="E1355" s="1548"/>
      <c r="F1355" s="1534"/>
      <c r="G1355" s="1535"/>
      <c r="H1355" s="1535"/>
      <c r="I1355" s="1535"/>
      <c r="J1355" s="1535"/>
      <c r="K1355" s="1535"/>
      <c r="L1355" s="1535"/>
      <c r="M1355" s="1535"/>
      <c r="N1355" s="1536"/>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39"/>
      <c r="F1358" s="1540"/>
      <c r="G1358" s="1540"/>
      <c r="H1358" s="1540"/>
      <c r="I1358" s="1540"/>
      <c r="J1358" s="1541"/>
      <c r="K1358" s="1552" t="str">
        <f>IF(E1359="","",INDEX(EUwideConstants!$F$353:$F$394,MATCH(E1359,EUConst_TierActivityListNames,0)))</f>
        <v/>
      </c>
      <c r="L1358" s="1553"/>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4" t="str">
        <f>IF(ISBLANK(E1358),"",IF(INDEX(B_InstallationDescription!$E$71:$E$145,MATCH(U1357,B_InstallationDescription!$D$71:$D$145,0))&gt;0,INDEX(B_InstallationDescription!$E$71:$E$145,MATCH(U1357,B_InstallationDescription!$D$71:$D$145,0)),""))</f>
        <v/>
      </c>
      <c r="F1359" s="1555"/>
      <c r="G1359" s="1555"/>
      <c r="H1359" s="1555"/>
      <c r="I1359" s="1555"/>
      <c r="J1359" s="1556"/>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57" t="str">
        <f>IF(E1358="","",IF(T1359=TRUE,HYPERLINK("#JUMP_14",EUconst_MsgGoOnPFC),HYPERLINK("#JUMP_E_8",EUconst_FurtherGuidancePoint1)))</f>
        <v/>
      </c>
      <c r="F1361" s="1557"/>
      <c r="G1361" s="1557"/>
      <c r="H1361" s="1557"/>
      <c r="I1361" s="1557"/>
      <c r="J1361" s="1557"/>
      <c r="K1361" s="1557"/>
      <c r="L1361" s="1557"/>
      <c r="M1361" s="1557"/>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60" t="str">
        <f>Translations!$B$667</f>
        <v>Ar veiklos duomenys gaunami sudedant išmatuotus kiekius (t. y. ne atliekant nuolatinius matavimus)?</v>
      </c>
      <c r="F1363" s="1560"/>
      <c r="G1363" s="1560"/>
      <c r="H1363" s="1560"/>
      <c r="I1363" s="1560"/>
      <c r="J1363" s="1560"/>
      <c r="K1363" s="1560"/>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42" t="str">
        <f>Translations!$B$672</f>
        <v>pakopos aprašas</v>
      </c>
      <c r="H1367" s="1542"/>
      <c r="I1367" s="1537" t="str">
        <f>Translations!$B$158</f>
        <v>Vienetas</v>
      </c>
      <c r="J1367" s="1537"/>
      <c r="K1367" s="1537" t="str">
        <f>Translations!$B$673</f>
        <v>Vertė</v>
      </c>
      <c r="L1367" s="1537"/>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32" t="str">
        <f>IF(OR(ISBLANK(F1368),F1368=EUconst_NoTier),"",IF(Z1368=0,EUconst_NA,IF(ISERROR(Z1368),"",Z1368)))</f>
        <v/>
      </c>
      <c r="H1368" s="1533"/>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32" t="str">
        <f t="shared" ref="G1370:G1376" si="336">IF(OR(ISBLANK(F1370),F1370=EUconst_NoTier),"",IF(Z1370=0,EUconst_NotApplicable,IF(ISERROR(Z1370),"",Z1370)))</f>
        <v/>
      </c>
      <c r="H1370" s="1538"/>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32" t="str">
        <f t="shared" si="336"/>
        <v/>
      </c>
      <c r="H1371" s="1533"/>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32" t="str">
        <f t="shared" si="336"/>
        <v/>
      </c>
      <c r="H1372" s="1533"/>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32" t="str">
        <f t="shared" si="336"/>
        <v/>
      </c>
      <c r="H1373" s="1533"/>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32" t="str">
        <f t="shared" si="336"/>
        <v/>
      </c>
      <c r="H1374" s="1533"/>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32" t="str">
        <f t="shared" si="336"/>
        <v/>
      </c>
      <c r="H1375" s="1533"/>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32" t="str">
        <f t="shared" si="336"/>
        <v/>
      </c>
      <c r="H1376" s="1533"/>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58" t="str">
        <f>Translations!$B$674</f>
        <v>Pakopos galioja nuo:</v>
      </c>
      <c r="E1378" s="1558"/>
      <c r="F1378" s="1559"/>
      <c r="G1378" s="1052"/>
      <c r="H1378" s="615" t="str">
        <f>Translations!$B$675</f>
        <v>iki:</v>
      </c>
      <c r="I1378" s="1052"/>
      <c r="J1378" s="1549" t="str">
        <f>Translations!$B$676</f>
        <v>Atliekų katalogo numeris (jeigu taikytina):</v>
      </c>
      <c r="K1378" s="1550"/>
      <c r="L1378" s="1550"/>
      <c r="M1378" s="1551"/>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47" t="str">
        <f>Translations!$B$160</f>
        <v>Pastabos:</v>
      </c>
      <c r="E1382" s="1548"/>
      <c r="F1382" s="1534"/>
      <c r="G1382" s="1535"/>
      <c r="H1382" s="1535"/>
      <c r="I1382" s="1535"/>
      <c r="J1382" s="1535"/>
      <c r="K1382" s="1535"/>
      <c r="L1382" s="1535"/>
      <c r="M1382" s="1535"/>
      <c r="N1382" s="1536"/>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39"/>
      <c r="F1385" s="1540"/>
      <c r="G1385" s="1540"/>
      <c r="H1385" s="1540"/>
      <c r="I1385" s="1540"/>
      <c r="J1385" s="1541"/>
      <c r="K1385" s="1552" t="str">
        <f>IF(E1386="","",INDEX(EUwideConstants!$F$353:$F$394,MATCH(E1386,EUConst_TierActivityListNames,0)))</f>
        <v/>
      </c>
      <c r="L1385" s="1553"/>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4" t="str">
        <f>IF(ISBLANK(E1385),"",IF(INDEX(B_InstallationDescription!$E$71:$E$145,MATCH(U1384,B_InstallationDescription!$D$71:$D$145,0))&gt;0,INDEX(B_InstallationDescription!$E$71:$E$145,MATCH(U1384,B_InstallationDescription!$D$71:$D$145,0)),""))</f>
        <v/>
      </c>
      <c r="F1386" s="1555"/>
      <c r="G1386" s="1555"/>
      <c r="H1386" s="1555"/>
      <c r="I1386" s="1555"/>
      <c r="J1386" s="1556"/>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57" t="str">
        <f>IF(E1385="","",IF(T1386=TRUE,HYPERLINK("#JUMP_14",EUconst_MsgGoOnPFC),HYPERLINK("#JUMP_E_8",EUconst_FurtherGuidancePoint1)))</f>
        <v/>
      </c>
      <c r="F1388" s="1557"/>
      <c r="G1388" s="1557"/>
      <c r="H1388" s="1557"/>
      <c r="I1388" s="1557"/>
      <c r="J1388" s="1557"/>
      <c r="K1388" s="1557"/>
      <c r="L1388" s="1557"/>
      <c r="M1388" s="1557"/>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60" t="str">
        <f>Translations!$B$667</f>
        <v>Ar veiklos duomenys gaunami sudedant išmatuotus kiekius (t. y. ne atliekant nuolatinius matavimus)?</v>
      </c>
      <c r="F1390" s="1560"/>
      <c r="G1390" s="1560"/>
      <c r="H1390" s="1560"/>
      <c r="I1390" s="1560"/>
      <c r="J1390" s="1560"/>
      <c r="K1390" s="1560"/>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42" t="str">
        <f>Translations!$B$672</f>
        <v>pakopos aprašas</v>
      </c>
      <c r="H1394" s="1542"/>
      <c r="I1394" s="1537" t="str">
        <f>Translations!$B$158</f>
        <v>Vienetas</v>
      </c>
      <c r="J1394" s="1537"/>
      <c r="K1394" s="1537" t="str">
        <f>Translations!$B$673</f>
        <v>Vertė</v>
      </c>
      <c r="L1394" s="1537"/>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32" t="str">
        <f>IF(OR(ISBLANK(F1395),F1395=EUconst_NoTier),"",IF(Z1395=0,EUconst_NA,IF(ISERROR(Z1395),"",Z1395)))</f>
        <v/>
      </c>
      <c r="H1395" s="1533"/>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32" t="str">
        <f t="shared" ref="G1397:G1403" si="343">IF(OR(ISBLANK(F1397),F1397=EUconst_NoTier),"",IF(Z1397=0,EUconst_NotApplicable,IF(ISERROR(Z1397),"",Z1397)))</f>
        <v/>
      </c>
      <c r="H1397" s="1538"/>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32" t="str">
        <f t="shared" si="343"/>
        <v/>
      </c>
      <c r="H1398" s="1533"/>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32" t="str">
        <f t="shared" si="343"/>
        <v/>
      </c>
      <c r="H1399" s="1533"/>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32" t="str">
        <f t="shared" si="343"/>
        <v/>
      </c>
      <c r="H1400" s="1533"/>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32" t="str">
        <f t="shared" si="343"/>
        <v/>
      </c>
      <c r="H1401" s="1533"/>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32" t="str">
        <f t="shared" si="343"/>
        <v/>
      </c>
      <c r="H1402" s="1533"/>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32" t="str">
        <f t="shared" si="343"/>
        <v/>
      </c>
      <c r="H1403" s="1533"/>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58" t="str">
        <f>Translations!$B$674</f>
        <v>Pakopos galioja nuo:</v>
      </c>
      <c r="E1405" s="1558"/>
      <c r="F1405" s="1559"/>
      <c r="G1405" s="1052"/>
      <c r="H1405" s="615" t="str">
        <f>Translations!$B$675</f>
        <v>iki:</v>
      </c>
      <c r="I1405" s="1052"/>
      <c r="J1405" s="1549" t="str">
        <f>Translations!$B$676</f>
        <v>Atliekų katalogo numeris (jeigu taikytina):</v>
      </c>
      <c r="K1405" s="1550"/>
      <c r="L1405" s="1550"/>
      <c r="M1405" s="1551"/>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47" t="str">
        <f>Translations!$B$160</f>
        <v>Pastabos:</v>
      </c>
      <c r="E1409" s="1548"/>
      <c r="F1409" s="1534"/>
      <c r="G1409" s="1535"/>
      <c r="H1409" s="1535"/>
      <c r="I1409" s="1535"/>
      <c r="J1409" s="1535"/>
      <c r="K1409" s="1535"/>
      <c r="L1409" s="1535"/>
      <c r="M1409" s="1535"/>
      <c r="N1409" s="1536"/>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39"/>
      <c r="F1412" s="1540"/>
      <c r="G1412" s="1540"/>
      <c r="H1412" s="1540"/>
      <c r="I1412" s="1540"/>
      <c r="J1412" s="1541"/>
      <c r="K1412" s="1552" t="str">
        <f>IF(E1413="","",INDEX(EUwideConstants!$F$353:$F$394,MATCH(E1413,EUConst_TierActivityListNames,0)))</f>
        <v/>
      </c>
      <c r="L1412" s="1553"/>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4" t="str">
        <f>IF(ISBLANK(E1412),"",IF(INDEX(B_InstallationDescription!$E$71:$E$145,MATCH(U1411,B_InstallationDescription!$D$71:$D$145,0))&gt;0,INDEX(B_InstallationDescription!$E$71:$E$145,MATCH(U1411,B_InstallationDescription!$D$71:$D$145,0)),""))</f>
        <v/>
      </c>
      <c r="F1413" s="1555"/>
      <c r="G1413" s="1555"/>
      <c r="H1413" s="1555"/>
      <c r="I1413" s="1555"/>
      <c r="J1413" s="1556"/>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57" t="str">
        <f>IF(E1412="","",IF(T1413=TRUE,HYPERLINK("#JUMP_14",EUconst_MsgGoOnPFC),HYPERLINK("#JUMP_E_8",EUconst_FurtherGuidancePoint1)))</f>
        <v/>
      </c>
      <c r="F1415" s="1557"/>
      <c r="G1415" s="1557"/>
      <c r="H1415" s="1557"/>
      <c r="I1415" s="1557"/>
      <c r="J1415" s="1557"/>
      <c r="K1415" s="1557"/>
      <c r="L1415" s="1557"/>
      <c r="M1415" s="1557"/>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60" t="str">
        <f>Translations!$B$667</f>
        <v>Ar veiklos duomenys gaunami sudedant išmatuotus kiekius (t. y. ne atliekant nuolatinius matavimus)?</v>
      </c>
      <c r="F1417" s="1560"/>
      <c r="G1417" s="1560"/>
      <c r="H1417" s="1560"/>
      <c r="I1417" s="1560"/>
      <c r="J1417" s="1560"/>
      <c r="K1417" s="1560"/>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42" t="str">
        <f>Translations!$B$672</f>
        <v>pakopos aprašas</v>
      </c>
      <c r="H1421" s="1542"/>
      <c r="I1421" s="1537" t="str">
        <f>Translations!$B$158</f>
        <v>Vienetas</v>
      </c>
      <c r="J1421" s="1537"/>
      <c r="K1421" s="1537" t="str">
        <f>Translations!$B$673</f>
        <v>Vertė</v>
      </c>
      <c r="L1421" s="1537"/>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32" t="str">
        <f>IF(OR(ISBLANK(F1422),F1422=EUconst_NoTier),"",IF(Z1422=0,EUconst_NA,IF(ISERROR(Z1422),"",Z1422)))</f>
        <v/>
      </c>
      <c r="H1422" s="1533"/>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32" t="str">
        <f t="shared" ref="G1424:G1430" si="350">IF(OR(ISBLANK(F1424),F1424=EUconst_NoTier),"",IF(Z1424=0,EUconst_NotApplicable,IF(ISERROR(Z1424),"",Z1424)))</f>
        <v/>
      </c>
      <c r="H1424" s="1538"/>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32" t="str">
        <f t="shared" si="350"/>
        <v/>
      </c>
      <c r="H1425" s="1533"/>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32" t="str">
        <f t="shared" si="350"/>
        <v/>
      </c>
      <c r="H1426" s="1533"/>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32" t="str">
        <f t="shared" si="350"/>
        <v/>
      </c>
      <c r="H1427" s="1533"/>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32" t="str">
        <f t="shared" si="350"/>
        <v/>
      </c>
      <c r="H1428" s="1533"/>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32" t="str">
        <f t="shared" si="350"/>
        <v/>
      </c>
      <c r="H1429" s="1533"/>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32" t="str">
        <f t="shared" si="350"/>
        <v/>
      </c>
      <c r="H1430" s="1533"/>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58" t="str">
        <f>Translations!$B$674</f>
        <v>Pakopos galioja nuo:</v>
      </c>
      <c r="E1432" s="1558"/>
      <c r="F1432" s="1559"/>
      <c r="G1432" s="1052"/>
      <c r="H1432" s="615" t="str">
        <f>Translations!$B$675</f>
        <v>iki:</v>
      </c>
      <c r="I1432" s="1052"/>
      <c r="J1432" s="1549" t="str">
        <f>Translations!$B$676</f>
        <v>Atliekų katalogo numeris (jeigu taikytina):</v>
      </c>
      <c r="K1432" s="1550"/>
      <c r="L1432" s="1550"/>
      <c r="M1432" s="1551"/>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47" t="str">
        <f>Translations!$B$160</f>
        <v>Pastabos:</v>
      </c>
      <c r="E1436" s="1548"/>
      <c r="F1436" s="1534"/>
      <c r="G1436" s="1535"/>
      <c r="H1436" s="1535"/>
      <c r="I1436" s="1535"/>
      <c r="J1436" s="1535"/>
      <c r="K1436" s="1535"/>
      <c r="L1436" s="1535"/>
      <c r="M1436" s="1535"/>
      <c r="N1436" s="1536"/>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39"/>
      <c r="F1439" s="1540"/>
      <c r="G1439" s="1540"/>
      <c r="H1439" s="1540"/>
      <c r="I1439" s="1540"/>
      <c r="J1439" s="1541"/>
      <c r="K1439" s="1552" t="str">
        <f>IF(E1440="","",INDEX(EUwideConstants!$F$353:$F$394,MATCH(E1440,EUConst_TierActivityListNames,0)))</f>
        <v/>
      </c>
      <c r="L1439" s="1553"/>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4" t="str">
        <f>IF(ISBLANK(E1439),"",IF(INDEX(B_InstallationDescription!$E$71:$E$145,MATCH(U1438,B_InstallationDescription!$D$71:$D$145,0))&gt;0,INDEX(B_InstallationDescription!$E$71:$E$145,MATCH(U1438,B_InstallationDescription!$D$71:$D$145,0)),""))</f>
        <v/>
      </c>
      <c r="F1440" s="1555"/>
      <c r="G1440" s="1555"/>
      <c r="H1440" s="1555"/>
      <c r="I1440" s="1555"/>
      <c r="J1440" s="1556"/>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57" t="str">
        <f>IF(E1439="","",IF(T1440=TRUE,HYPERLINK("#JUMP_14",EUconst_MsgGoOnPFC),HYPERLINK("#JUMP_E_8",EUconst_FurtherGuidancePoint1)))</f>
        <v/>
      </c>
      <c r="F1442" s="1557"/>
      <c r="G1442" s="1557"/>
      <c r="H1442" s="1557"/>
      <c r="I1442" s="1557"/>
      <c r="J1442" s="1557"/>
      <c r="K1442" s="1557"/>
      <c r="L1442" s="1557"/>
      <c r="M1442" s="1557"/>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60" t="str">
        <f>Translations!$B$667</f>
        <v>Ar veiklos duomenys gaunami sudedant išmatuotus kiekius (t. y. ne atliekant nuolatinius matavimus)?</v>
      </c>
      <c r="F1444" s="1560"/>
      <c r="G1444" s="1560"/>
      <c r="H1444" s="1560"/>
      <c r="I1444" s="1560"/>
      <c r="J1444" s="1560"/>
      <c r="K1444" s="1560"/>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42" t="str">
        <f>Translations!$B$672</f>
        <v>pakopos aprašas</v>
      </c>
      <c r="H1448" s="1542"/>
      <c r="I1448" s="1537" t="str">
        <f>Translations!$B$158</f>
        <v>Vienetas</v>
      </c>
      <c r="J1448" s="1537"/>
      <c r="K1448" s="1537" t="str">
        <f>Translations!$B$673</f>
        <v>Vertė</v>
      </c>
      <c r="L1448" s="1537"/>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32" t="str">
        <f>IF(OR(ISBLANK(F1449),F1449=EUconst_NoTier),"",IF(Z1449=0,EUconst_NA,IF(ISERROR(Z1449),"",Z1449)))</f>
        <v/>
      </c>
      <c r="H1449" s="1533"/>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32" t="str">
        <f t="shared" ref="G1451:G1457" si="357">IF(OR(ISBLANK(F1451),F1451=EUconst_NoTier),"",IF(Z1451=0,EUconst_NotApplicable,IF(ISERROR(Z1451),"",Z1451)))</f>
        <v/>
      </c>
      <c r="H1451" s="1538"/>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32" t="str">
        <f t="shared" si="357"/>
        <v/>
      </c>
      <c r="H1452" s="1533"/>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32" t="str">
        <f t="shared" si="357"/>
        <v/>
      </c>
      <c r="H1453" s="1533"/>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32" t="str">
        <f t="shared" si="357"/>
        <v/>
      </c>
      <c r="H1454" s="1533"/>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32" t="str">
        <f t="shared" si="357"/>
        <v/>
      </c>
      <c r="H1455" s="1533"/>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32" t="str">
        <f t="shared" si="357"/>
        <v/>
      </c>
      <c r="H1456" s="1533"/>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32" t="str">
        <f t="shared" si="357"/>
        <v/>
      </c>
      <c r="H1457" s="1533"/>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58" t="str">
        <f>Translations!$B$674</f>
        <v>Pakopos galioja nuo:</v>
      </c>
      <c r="E1459" s="1558"/>
      <c r="F1459" s="1559"/>
      <c r="G1459" s="1052"/>
      <c r="H1459" s="615" t="str">
        <f>Translations!$B$675</f>
        <v>iki:</v>
      </c>
      <c r="I1459" s="1052"/>
      <c r="J1459" s="1549" t="str">
        <f>Translations!$B$676</f>
        <v>Atliekų katalogo numeris (jeigu taikytina):</v>
      </c>
      <c r="K1459" s="1550"/>
      <c r="L1459" s="1550"/>
      <c r="M1459" s="1551"/>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47" t="str">
        <f>Translations!$B$160</f>
        <v>Pastabos:</v>
      </c>
      <c r="E1463" s="1548"/>
      <c r="F1463" s="1534"/>
      <c r="G1463" s="1535"/>
      <c r="H1463" s="1535"/>
      <c r="I1463" s="1535"/>
      <c r="J1463" s="1535"/>
      <c r="K1463" s="1535"/>
      <c r="L1463" s="1535"/>
      <c r="M1463" s="1535"/>
      <c r="N1463" s="1536"/>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39"/>
      <c r="F1466" s="1540"/>
      <c r="G1466" s="1540"/>
      <c r="H1466" s="1540"/>
      <c r="I1466" s="1540"/>
      <c r="J1466" s="1541"/>
      <c r="K1466" s="1552" t="str">
        <f>IF(E1467="","",INDEX(EUwideConstants!$F$353:$F$394,MATCH(E1467,EUConst_TierActivityListNames,0)))</f>
        <v/>
      </c>
      <c r="L1466" s="1553"/>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4" t="str">
        <f>IF(ISBLANK(E1466),"",IF(INDEX(B_InstallationDescription!$E$71:$E$145,MATCH(U1465,B_InstallationDescription!$D$71:$D$145,0))&gt;0,INDEX(B_InstallationDescription!$E$71:$E$145,MATCH(U1465,B_InstallationDescription!$D$71:$D$145,0)),""))</f>
        <v/>
      </c>
      <c r="F1467" s="1555"/>
      <c r="G1467" s="1555"/>
      <c r="H1467" s="1555"/>
      <c r="I1467" s="1555"/>
      <c r="J1467" s="1556"/>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57" t="str">
        <f>IF(E1466="","",IF(T1467=TRUE,HYPERLINK("#JUMP_14",EUconst_MsgGoOnPFC),HYPERLINK("#JUMP_E_8",EUconst_FurtherGuidancePoint1)))</f>
        <v/>
      </c>
      <c r="F1469" s="1557"/>
      <c r="G1469" s="1557"/>
      <c r="H1469" s="1557"/>
      <c r="I1469" s="1557"/>
      <c r="J1469" s="1557"/>
      <c r="K1469" s="1557"/>
      <c r="L1469" s="1557"/>
      <c r="M1469" s="1557"/>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60" t="str">
        <f>Translations!$B$667</f>
        <v>Ar veiklos duomenys gaunami sudedant išmatuotus kiekius (t. y. ne atliekant nuolatinius matavimus)?</v>
      </c>
      <c r="F1471" s="1560"/>
      <c r="G1471" s="1560"/>
      <c r="H1471" s="1560"/>
      <c r="I1471" s="1560"/>
      <c r="J1471" s="1560"/>
      <c r="K1471" s="1560"/>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42" t="str">
        <f>Translations!$B$672</f>
        <v>pakopos aprašas</v>
      </c>
      <c r="H1475" s="1542"/>
      <c r="I1475" s="1537" t="str">
        <f>Translations!$B$158</f>
        <v>Vienetas</v>
      </c>
      <c r="J1475" s="1537"/>
      <c r="K1475" s="1537" t="str">
        <f>Translations!$B$673</f>
        <v>Vertė</v>
      </c>
      <c r="L1475" s="1537"/>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32" t="str">
        <f>IF(OR(ISBLANK(F1476),F1476=EUconst_NoTier),"",IF(Z1476=0,EUconst_NA,IF(ISERROR(Z1476),"",Z1476)))</f>
        <v/>
      </c>
      <c r="H1476" s="1533"/>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32" t="str">
        <f t="shared" ref="G1478:G1484" si="364">IF(OR(ISBLANK(F1478),F1478=EUconst_NoTier),"",IF(Z1478=0,EUconst_NotApplicable,IF(ISERROR(Z1478),"",Z1478)))</f>
        <v/>
      </c>
      <c r="H1478" s="1538"/>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32" t="str">
        <f t="shared" si="364"/>
        <v/>
      </c>
      <c r="H1479" s="1533"/>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32" t="str">
        <f t="shared" si="364"/>
        <v/>
      </c>
      <c r="H1480" s="1533"/>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32" t="str">
        <f t="shared" si="364"/>
        <v/>
      </c>
      <c r="H1481" s="1533"/>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32" t="str">
        <f t="shared" si="364"/>
        <v/>
      </c>
      <c r="H1482" s="1533"/>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32" t="str">
        <f t="shared" si="364"/>
        <v/>
      </c>
      <c r="H1483" s="1533"/>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32" t="str">
        <f t="shared" si="364"/>
        <v/>
      </c>
      <c r="H1484" s="1533"/>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58" t="str">
        <f>Translations!$B$674</f>
        <v>Pakopos galioja nuo:</v>
      </c>
      <c r="E1486" s="1558"/>
      <c r="F1486" s="1559"/>
      <c r="G1486" s="1052"/>
      <c r="H1486" s="615" t="str">
        <f>Translations!$B$675</f>
        <v>iki:</v>
      </c>
      <c r="I1486" s="1052"/>
      <c r="J1486" s="1549" t="str">
        <f>Translations!$B$676</f>
        <v>Atliekų katalogo numeris (jeigu taikytina):</v>
      </c>
      <c r="K1486" s="1550"/>
      <c r="L1486" s="1550"/>
      <c r="M1486" s="1551"/>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47" t="str">
        <f>Translations!$B$160</f>
        <v>Pastabos:</v>
      </c>
      <c r="E1490" s="1548"/>
      <c r="F1490" s="1534"/>
      <c r="G1490" s="1535"/>
      <c r="H1490" s="1535"/>
      <c r="I1490" s="1535"/>
      <c r="J1490" s="1535"/>
      <c r="K1490" s="1535"/>
      <c r="L1490" s="1535"/>
      <c r="M1490" s="1535"/>
      <c r="N1490" s="1536"/>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39"/>
      <c r="F1493" s="1540"/>
      <c r="G1493" s="1540"/>
      <c r="H1493" s="1540"/>
      <c r="I1493" s="1540"/>
      <c r="J1493" s="1541"/>
      <c r="K1493" s="1552" t="str">
        <f>IF(E1494="","",INDEX(EUwideConstants!$F$353:$F$394,MATCH(E1494,EUConst_TierActivityListNames,0)))</f>
        <v/>
      </c>
      <c r="L1493" s="1553"/>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4" t="str">
        <f>IF(ISBLANK(E1493),"",IF(INDEX(B_InstallationDescription!$E$71:$E$145,MATCH(U1492,B_InstallationDescription!$D$71:$D$145,0))&gt;0,INDEX(B_InstallationDescription!$E$71:$E$145,MATCH(U1492,B_InstallationDescription!$D$71:$D$145,0)),""))</f>
        <v/>
      </c>
      <c r="F1494" s="1555"/>
      <c r="G1494" s="1555"/>
      <c r="H1494" s="1555"/>
      <c r="I1494" s="1555"/>
      <c r="J1494" s="1556"/>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57" t="str">
        <f>IF(E1493="","",IF(T1494=TRUE,HYPERLINK("#JUMP_14",EUconst_MsgGoOnPFC),HYPERLINK("#JUMP_E_8",EUconst_FurtherGuidancePoint1)))</f>
        <v/>
      </c>
      <c r="F1496" s="1557"/>
      <c r="G1496" s="1557"/>
      <c r="H1496" s="1557"/>
      <c r="I1496" s="1557"/>
      <c r="J1496" s="1557"/>
      <c r="K1496" s="1557"/>
      <c r="L1496" s="1557"/>
      <c r="M1496" s="1557"/>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60" t="str">
        <f>Translations!$B$667</f>
        <v>Ar veiklos duomenys gaunami sudedant išmatuotus kiekius (t. y. ne atliekant nuolatinius matavimus)?</v>
      </c>
      <c r="F1498" s="1560"/>
      <c r="G1498" s="1560"/>
      <c r="H1498" s="1560"/>
      <c r="I1498" s="1560"/>
      <c r="J1498" s="1560"/>
      <c r="K1498" s="1560"/>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42" t="str">
        <f>Translations!$B$672</f>
        <v>pakopos aprašas</v>
      </c>
      <c r="H1502" s="1542"/>
      <c r="I1502" s="1537" t="str">
        <f>Translations!$B$158</f>
        <v>Vienetas</v>
      </c>
      <c r="J1502" s="1537"/>
      <c r="K1502" s="1537" t="str">
        <f>Translations!$B$673</f>
        <v>Vertė</v>
      </c>
      <c r="L1502" s="1537"/>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32" t="str">
        <f>IF(OR(ISBLANK(F1503),F1503=EUconst_NoTier),"",IF(Z1503=0,EUconst_NA,IF(ISERROR(Z1503),"",Z1503)))</f>
        <v/>
      </c>
      <c r="H1503" s="1533"/>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32" t="str">
        <f t="shared" ref="G1505:G1511" si="371">IF(OR(ISBLANK(F1505),F1505=EUconst_NoTier),"",IF(Z1505=0,EUconst_NotApplicable,IF(ISERROR(Z1505),"",Z1505)))</f>
        <v/>
      </c>
      <c r="H1505" s="1538"/>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32" t="str">
        <f t="shared" si="371"/>
        <v/>
      </c>
      <c r="H1506" s="1533"/>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32" t="str">
        <f t="shared" si="371"/>
        <v/>
      </c>
      <c r="H1507" s="1533"/>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32" t="str">
        <f t="shared" si="371"/>
        <v/>
      </c>
      <c r="H1508" s="1533"/>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32" t="str">
        <f t="shared" si="371"/>
        <v/>
      </c>
      <c r="H1509" s="1533"/>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32" t="str">
        <f t="shared" si="371"/>
        <v/>
      </c>
      <c r="H1510" s="1533"/>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32" t="str">
        <f t="shared" si="371"/>
        <v/>
      </c>
      <c r="H1511" s="1533"/>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58" t="str">
        <f>Translations!$B$674</f>
        <v>Pakopos galioja nuo:</v>
      </c>
      <c r="E1513" s="1558"/>
      <c r="F1513" s="1559"/>
      <c r="G1513" s="1052"/>
      <c r="H1513" s="615" t="str">
        <f>Translations!$B$675</f>
        <v>iki:</v>
      </c>
      <c r="I1513" s="1052"/>
      <c r="J1513" s="1549" t="str">
        <f>Translations!$B$676</f>
        <v>Atliekų katalogo numeris (jeigu taikytina):</v>
      </c>
      <c r="K1513" s="1550"/>
      <c r="L1513" s="1550"/>
      <c r="M1513" s="1551"/>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47" t="str">
        <f>Translations!$B$160</f>
        <v>Pastabos:</v>
      </c>
      <c r="E1517" s="1548"/>
      <c r="F1517" s="1534"/>
      <c r="G1517" s="1535"/>
      <c r="H1517" s="1535"/>
      <c r="I1517" s="1535"/>
      <c r="J1517" s="1535"/>
      <c r="K1517" s="1535"/>
      <c r="L1517" s="1535"/>
      <c r="M1517" s="1535"/>
      <c r="N1517" s="1536"/>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39"/>
      <c r="F1520" s="1540"/>
      <c r="G1520" s="1540"/>
      <c r="H1520" s="1540"/>
      <c r="I1520" s="1540"/>
      <c r="J1520" s="1541"/>
      <c r="K1520" s="1552" t="str">
        <f>IF(E1521="","",INDEX(EUwideConstants!$F$353:$F$394,MATCH(E1521,EUConst_TierActivityListNames,0)))</f>
        <v/>
      </c>
      <c r="L1520" s="1553"/>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4" t="str">
        <f>IF(ISBLANK(E1520),"",IF(INDEX(B_InstallationDescription!$E$71:$E$145,MATCH(U1519,B_InstallationDescription!$D$71:$D$145,0))&gt;0,INDEX(B_InstallationDescription!$E$71:$E$145,MATCH(U1519,B_InstallationDescription!$D$71:$D$145,0)),""))</f>
        <v/>
      </c>
      <c r="F1521" s="1555"/>
      <c r="G1521" s="1555"/>
      <c r="H1521" s="1555"/>
      <c r="I1521" s="1555"/>
      <c r="J1521" s="1556"/>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57" t="str">
        <f>IF(E1520="","",IF(T1521=TRUE,HYPERLINK("#JUMP_14",EUconst_MsgGoOnPFC),HYPERLINK("#JUMP_E_8",EUconst_FurtherGuidancePoint1)))</f>
        <v/>
      </c>
      <c r="F1523" s="1557"/>
      <c r="G1523" s="1557"/>
      <c r="H1523" s="1557"/>
      <c r="I1523" s="1557"/>
      <c r="J1523" s="1557"/>
      <c r="K1523" s="1557"/>
      <c r="L1523" s="1557"/>
      <c r="M1523" s="1557"/>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60" t="str">
        <f>Translations!$B$667</f>
        <v>Ar veiklos duomenys gaunami sudedant išmatuotus kiekius (t. y. ne atliekant nuolatinius matavimus)?</v>
      </c>
      <c r="F1525" s="1560"/>
      <c r="G1525" s="1560"/>
      <c r="H1525" s="1560"/>
      <c r="I1525" s="1560"/>
      <c r="J1525" s="1560"/>
      <c r="K1525" s="1560"/>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42" t="str">
        <f>Translations!$B$672</f>
        <v>pakopos aprašas</v>
      </c>
      <c r="H1529" s="1542"/>
      <c r="I1529" s="1537" t="str">
        <f>Translations!$B$158</f>
        <v>Vienetas</v>
      </c>
      <c r="J1529" s="1537"/>
      <c r="K1529" s="1537" t="str">
        <f>Translations!$B$673</f>
        <v>Vertė</v>
      </c>
      <c r="L1529" s="1537"/>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32" t="str">
        <f>IF(OR(ISBLANK(F1530),F1530=EUconst_NoTier),"",IF(Z1530=0,EUconst_NA,IF(ISERROR(Z1530),"",Z1530)))</f>
        <v/>
      </c>
      <c r="H1530" s="1533"/>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32" t="str">
        <f t="shared" ref="G1532:G1538" si="378">IF(OR(ISBLANK(F1532),F1532=EUconst_NoTier),"",IF(Z1532=0,EUconst_NotApplicable,IF(ISERROR(Z1532),"",Z1532)))</f>
        <v/>
      </c>
      <c r="H1532" s="1538"/>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32" t="str">
        <f t="shared" si="378"/>
        <v/>
      </c>
      <c r="H1533" s="1533"/>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32" t="str">
        <f t="shared" si="378"/>
        <v/>
      </c>
      <c r="H1534" s="1533"/>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32" t="str">
        <f t="shared" si="378"/>
        <v/>
      </c>
      <c r="H1535" s="1533"/>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32" t="str">
        <f t="shared" si="378"/>
        <v/>
      </c>
      <c r="H1536" s="1533"/>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32" t="str">
        <f t="shared" si="378"/>
        <v/>
      </c>
      <c r="H1537" s="1533"/>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32" t="str">
        <f t="shared" si="378"/>
        <v/>
      </c>
      <c r="H1538" s="1533"/>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58" t="str">
        <f>Translations!$B$674</f>
        <v>Pakopos galioja nuo:</v>
      </c>
      <c r="E1540" s="1558"/>
      <c r="F1540" s="1559"/>
      <c r="G1540" s="1052"/>
      <c r="H1540" s="615" t="str">
        <f>Translations!$B$675</f>
        <v>iki:</v>
      </c>
      <c r="I1540" s="1052"/>
      <c r="J1540" s="1549" t="str">
        <f>Translations!$B$676</f>
        <v>Atliekų katalogo numeris (jeigu taikytina):</v>
      </c>
      <c r="K1540" s="1550"/>
      <c r="L1540" s="1550"/>
      <c r="M1540" s="1551"/>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47" t="str">
        <f>Translations!$B$160</f>
        <v>Pastabos:</v>
      </c>
      <c r="E1544" s="1548"/>
      <c r="F1544" s="1534"/>
      <c r="G1544" s="1535"/>
      <c r="H1544" s="1535"/>
      <c r="I1544" s="1535"/>
      <c r="J1544" s="1535"/>
      <c r="K1544" s="1535"/>
      <c r="L1544" s="1535"/>
      <c r="M1544" s="1535"/>
      <c r="N1544" s="1536"/>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39"/>
      <c r="F1547" s="1540"/>
      <c r="G1547" s="1540"/>
      <c r="H1547" s="1540"/>
      <c r="I1547" s="1540"/>
      <c r="J1547" s="1541"/>
      <c r="K1547" s="1552" t="str">
        <f>IF(E1548="","",INDEX(EUwideConstants!$F$353:$F$394,MATCH(E1548,EUConst_TierActivityListNames,0)))</f>
        <v/>
      </c>
      <c r="L1547" s="1553"/>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4" t="str">
        <f>IF(ISBLANK(E1547),"",IF(INDEX(B_InstallationDescription!$E$71:$E$145,MATCH(U1546,B_InstallationDescription!$D$71:$D$145,0))&gt;0,INDEX(B_InstallationDescription!$E$71:$E$145,MATCH(U1546,B_InstallationDescription!$D$71:$D$145,0)),""))</f>
        <v/>
      </c>
      <c r="F1548" s="1555"/>
      <c r="G1548" s="1555"/>
      <c r="H1548" s="1555"/>
      <c r="I1548" s="1555"/>
      <c r="J1548" s="1556"/>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57" t="str">
        <f>IF(E1547="","",IF(T1548=TRUE,HYPERLINK("#JUMP_14",EUconst_MsgGoOnPFC),HYPERLINK("#JUMP_E_8",EUconst_FurtherGuidancePoint1)))</f>
        <v/>
      </c>
      <c r="F1550" s="1557"/>
      <c r="G1550" s="1557"/>
      <c r="H1550" s="1557"/>
      <c r="I1550" s="1557"/>
      <c r="J1550" s="1557"/>
      <c r="K1550" s="1557"/>
      <c r="L1550" s="1557"/>
      <c r="M1550" s="1557"/>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60" t="str">
        <f>Translations!$B$667</f>
        <v>Ar veiklos duomenys gaunami sudedant išmatuotus kiekius (t. y. ne atliekant nuolatinius matavimus)?</v>
      </c>
      <c r="F1552" s="1560"/>
      <c r="G1552" s="1560"/>
      <c r="H1552" s="1560"/>
      <c r="I1552" s="1560"/>
      <c r="J1552" s="1560"/>
      <c r="K1552" s="1560"/>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42" t="str">
        <f>Translations!$B$672</f>
        <v>pakopos aprašas</v>
      </c>
      <c r="H1556" s="1542"/>
      <c r="I1556" s="1537" t="str">
        <f>Translations!$B$158</f>
        <v>Vienetas</v>
      </c>
      <c r="J1556" s="1537"/>
      <c r="K1556" s="1537" t="str">
        <f>Translations!$B$673</f>
        <v>Vertė</v>
      </c>
      <c r="L1556" s="1537"/>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32" t="str">
        <f>IF(OR(ISBLANK(F1557),F1557=EUconst_NoTier),"",IF(Z1557=0,EUconst_NA,IF(ISERROR(Z1557),"",Z1557)))</f>
        <v/>
      </c>
      <c r="H1557" s="1533"/>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32" t="str">
        <f t="shared" ref="G1559:G1565" si="385">IF(OR(ISBLANK(F1559),F1559=EUconst_NoTier),"",IF(Z1559=0,EUconst_NotApplicable,IF(ISERROR(Z1559),"",Z1559)))</f>
        <v/>
      </c>
      <c r="H1559" s="1538"/>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32" t="str">
        <f t="shared" si="385"/>
        <v/>
      </c>
      <c r="H1560" s="1533"/>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32" t="str">
        <f t="shared" si="385"/>
        <v/>
      </c>
      <c r="H1561" s="1533"/>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32" t="str">
        <f t="shared" si="385"/>
        <v/>
      </c>
      <c r="H1562" s="1533"/>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32" t="str">
        <f t="shared" si="385"/>
        <v/>
      </c>
      <c r="H1563" s="1533"/>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32" t="str">
        <f t="shared" si="385"/>
        <v/>
      </c>
      <c r="H1564" s="1533"/>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32" t="str">
        <f t="shared" si="385"/>
        <v/>
      </c>
      <c r="H1565" s="1533"/>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58" t="str">
        <f>Translations!$B$674</f>
        <v>Pakopos galioja nuo:</v>
      </c>
      <c r="E1567" s="1558"/>
      <c r="F1567" s="1559"/>
      <c r="G1567" s="1052"/>
      <c r="H1567" s="615" t="str">
        <f>Translations!$B$675</f>
        <v>iki:</v>
      </c>
      <c r="I1567" s="1052"/>
      <c r="J1567" s="1549" t="str">
        <f>Translations!$B$676</f>
        <v>Atliekų katalogo numeris (jeigu taikytina):</v>
      </c>
      <c r="K1567" s="1550"/>
      <c r="L1567" s="1550"/>
      <c r="M1567" s="1551"/>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47" t="str">
        <f>Translations!$B$160</f>
        <v>Pastabos:</v>
      </c>
      <c r="E1571" s="1548"/>
      <c r="F1571" s="1534"/>
      <c r="G1571" s="1535"/>
      <c r="H1571" s="1535"/>
      <c r="I1571" s="1535"/>
      <c r="J1571" s="1535"/>
      <c r="K1571" s="1535"/>
      <c r="L1571" s="1535"/>
      <c r="M1571" s="1535"/>
      <c r="N1571" s="1536"/>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39"/>
      <c r="F1574" s="1540"/>
      <c r="G1574" s="1540"/>
      <c r="H1574" s="1540"/>
      <c r="I1574" s="1540"/>
      <c r="J1574" s="1541"/>
      <c r="K1574" s="1552" t="str">
        <f>IF(E1575="","",INDEX(EUwideConstants!$F$353:$F$394,MATCH(E1575,EUConst_TierActivityListNames,0)))</f>
        <v/>
      </c>
      <c r="L1574" s="1553"/>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4" t="str">
        <f>IF(ISBLANK(E1574),"",IF(INDEX(B_InstallationDescription!$E$71:$E$145,MATCH(U1573,B_InstallationDescription!$D$71:$D$145,0))&gt;0,INDEX(B_InstallationDescription!$E$71:$E$145,MATCH(U1573,B_InstallationDescription!$D$71:$D$145,0)),""))</f>
        <v/>
      </c>
      <c r="F1575" s="1555"/>
      <c r="G1575" s="1555"/>
      <c r="H1575" s="1555"/>
      <c r="I1575" s="1555"/>
      <c r="J1575" s="1556"/>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57" t="str">
        <f>IF(E1574="","",IF(T1575=TRUE,HYPERLINK("#JUMP_14",EUconst_MsgGoOnPFC),HYPERLINK("#JUMP_E_8",EUconst_FurtherGuidancePoint1)))</f>
        <v/>
      </c>
      <c r="F1577" s="1557"/>
      <c r="G1577" s="1557"/>
      <c r="H1577" s="1557"/>
      <c r="I1577" s="1557"/>
      <c r="J1577" s="1557"/>
      <c r="K1577" s="1557"/>
      <c r="L1577" s="1557"/>
      <c r="M1577" s="1557"/>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60" t="str">
        <f>Translations!$B$667</f>
        <v>Ar veiklos duomenys gaunami sudedant išmatuotus kiekius (t. y. ne atliekant nuolatinius matavimus)?</v>
      </c>
      <c r="F1579" s="1560"/>
      <c r="G1579" s="1560"/>
      <c r="H1579" s="1560"/>
      <c r="I1579" s="1560"/>
      <c r="J1579" s="1560"/>
      <c r="K1579" s="1560"/>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42" t="str">
        <f>Translations!$B$672</f>
        <v>pakopos aprašas</v>
      </c>
      <c r="H1583" s="1542"/>
      <c r="I1583" s="1537" t="str">
        <f>Translations!$B$158</f>
        <v>Vienetas</v>
      </c>
      <c r="J1583" s="1537"/>
      <c r="K1583" s="1537" t="str">
        <f>Translations!$B$673</f>
        <v>Vertė</v>
      </c>
      <c r="L1583" s="1537"/>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32" t="str">
        <f>IF(OR(ISBLANK(F1584),F1584=EUconst_NoTier),"",IF(Z1584=0,EUconst_NA,IF(ISERROR(Z1584),"",Z1584)))</f>
        <v/>
      </c>
      <c r="H1584" s="1533"/>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32" t="str">
        <f t="shared" ref="G1586:G1592" si="392">IF(OR(ISBLANK(F1586),F1586=EUconst_NoTier),"",IF(Z1586=0,EUconst_NotApplicable,IF(ISERROR(Z1586),"",Z1586)))</f>
        <v/>
      </c>
      <c r="H1586" s="1538"/>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32" t="str">
        <f t="shared" si="392"/>
        <v/>
      </c>
      <c r="H1587" s="1533"/>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32" t="str">
        <f t="shared" si="392"/>
        <v/>
      </c>
      <c r="H1588" s="1533"/>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32" t="str">
        <f t="shared" si="392"/>
        <v/>
      </c>
      <c r="H1589" s="1533"/>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32" t="str">
        <f t="shared" si="392"/>
        <v/>
      </c>
      <c r="H1590" s="1533"/>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32" t="str">
        <f t="shared" si="392"/>
        <v/>
      </c>
      <c r="H1591" s="1533"/>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32" t="str">
        <f t="shared" si="392"/>
        <v/>
      </c>
      <c r="H1592" s="1533"/>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58" t="str">
        <f>Translations!$B$674</f>
        <v>Pakopos galioja nuo:</v>
      </c>
      <c r="E1594" s="1558"/>
      <c r="F1594" s="1559"/>
      <c r="G1594" s="1052"/>
      <c r="H1594" s="615" t="str">
        <f>Translations!$B$675</f>
        <v>iki:</v>
      </c>
      <c r="I1594" s="1052"/>
      <c r="J1594" s="1549" t="str">
        <f>Translations!$B$676</f>
        <v>Atliekų katalogo numeris (jeigu taikytina):</v>
      </c>
      <c r="K1594" s="1550"/>
      <c r="L1594" s="1550"/>
      <c r="M1594" s="1551"/>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47" t="str">
        <f>Translations!$B$160</f>
        <v>Pastabos:</v>
      </c>
      <c r="E1598" s="1548"/>
      <c r="F1598" s="1534"/>
      <c r="G1598" s="1535"/>
      <c r="H1598" s="1535"/>
      <c r="I1598" s="1535"/>
      <c r="J1598" s="1535"/>
      <c r="K1598" s="1535"/>
      <c r="L1598" s="1535"/>
      <c r="M1598" s="1535"/>
      <c r="N1598" s="1536"/>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39"/>
      <c r="F1601" s="1540"/>
      <c r="G1601" s="1540"/>
      <c r="H1601" s="1540"/>
      <c r="I1601" s="1540"/>
      <c r="J1601" s="1541"/>
      <c r="K1601" s="1552" t="str">
        <f>IF(E1602="","",INDEX(EUwideConstants!$F$353:$F$394,MATCH(E1602,EUConst_TierActivityListNames,0)))</f>
        <v/>
      </c>
      <c r="L1601" s="1553"/>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4" t="str">
        <f>IF(ISBLANK(E1601),"",IF(INDEX(B_InstallationDescription!$E$71:$E$145,MATCH(U1600,B_InstallationDescription!$D$71:$D$145,0))&gt;0,INDEX(B_InstallationDescription!$E$71:$E$145,MATCH(U1600,B_InstallationDescription!$D$71:$D$145,0)),""))</f>
        <v/>
      </c>
      <c r="F1602" s="1555"/>
      <c r="G1602" s="1555"/>
      <c r="H1602" s="1555"/>
      <c r="I1602" s="1555"/>
      <c r="J1602" s="1556"/>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57" t="str">
        <f>IF(E1601="","",IF(T1602=TRUE,HYPERLINK("#JUMP_14",EUconst_MsgGoOnPFC),HYPERLINK("#JUMP_E_8",EUconst_FurtherGuidancePoint1)))</f>
        <v/>
      </c>
      <c r="F1604" s="1557"/>
      <c r="G1604" s="1557"/>
      <c r="H1604" s="1557"/>
      <c r="I1604" s="1557"/>
      <c r="J1604" s="1557"/>
      <c r="K1604" s="1557"/>
      <c r="L1604" s="1557"/>
      <c r="M1604" s="1557"/>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60" t="str">
        <f>Translations!$B$667</f>
        <v>Ar veiklos duomenys gaunami sudedant išmatuotus kiekius (t. y. ne atliekant nuolatinius matavimus)?</v>
      </c>
      <c r="F1606" s="1560"/>
      <c r="G1606" s="1560"/>
      <c r="H1606" s="1560"/>
      <c r="I1606" s="1560"/>
      <c r="J1606" s="1560"/>
      <c r="K1606" s="1560"/>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42" t="str">
        <f>Translations!$B$672</f>
        <v>pakopos aprašas</v>
      </c>
      <c r="H1610" s="1542"/>
      <c r="I1610" s="1537" t="str">
        <f>Translations!$B$158</f>
        <v>Vienetas</v>
      </c>
      <c r="J1610" s="1537"/>
      <c r="K1610" s="1537" t="str">
        <f>Translations!$B$673</f>
        <v>Vertė</v>
      </c>
      <c r="L1610" s="1537"/>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32" t="str">
        <f>IF(OR(ISBLANK(F1611),F1611=EUconst_NoTier),"",IF(Z1611=0,EUconst_NA,IF(ISERROR(Z1611),"",Z1611)))</f>
        <v/>
      </c>
      <c r="H1611" s="1533"/>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32" t="str">
        <f t="shared" ref="G1613:G1619" si="399">IF(OR(ISBLANK(F1613),F1613=EUconst_NoTier),"",IF(Z1613=0,EUconst_NotApplicable,IF(ISERROR(Z1613),"",Z1613)))</f>
        <v/>
      </c>
      <c r="H1613" s="1538"/>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32" t="str">
        <f t="shared" si="399"/>
        <v/>
      </c>
      <c r="H1614" s="1533"/>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32" t="str">
        <f t="shared" si="399"/>
        <v/>
      </c>
      <c r="H1615" s="1533"/>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32" t="str">
        <f t="shared" si="399"/>
        <v/>
      </c>
      <c r="H1616" s="1533"/>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32" t="str">
        <f t="shared" si="399"/>
        <v/>
      </c>
      <c r="H1617" s="1533"/>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32" t="str">
        <f t="shared" si="399"/>
        <v/>
      </c>
      <c r="H1618" s="1533"/>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32" t="str">
        <f t="shared" si="399"/>
        <v/>
      </c>
      <c r="H1619" s="1533"/>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58" t="str">
        <f>Translations!$B$674</f>
        <v>Pakopos galioja nuo:</v>
      </c>
      <c r="E1621" s="1558"/>
      <c r="F1621" s="1559"/>
      <c r="G1621" s="1052"/>
      <c r="H1621" s="615" t="str">
        <f>Translations!$B$675</f>
        <v>iki:</v>
      </c>
      <c r="I1621" s="1052"/>
      <c r="J1621" s="1549" t="str">
        <f>Translations!$B$676</f>
        <v>Atliekų katalogo numeris (jeigu taikytina):</v>
      </c>
      <c r="K1621" s="1550"/>
      <c r="L1621" s="1550"/>
      <c r="M1621" s="1551"/>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47" t="str">
        <f>Translations!$B$160</f>
        <v>Pastabos:</v>
      </c>
      <c r="E1625" s="1548"/>
      <c r="F1625" s="1534"/>
      <c r="G1625" s="1535"/>
      <c r="H1625" s="1535"/>
      <c r="I1625" s="1535"/>
      <c r="J1625" s="1535"/>
      <c r="K1625" s="1535"/>
      <c r="L1625" s="1535"/>
      <c r="M1625" s="1535"/>
      <c r="N1625" s="1536"/>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39"/>
      <c r="F1628" s="1540"/>
      <c r="G1628" s="1540"/>
      <c r="H1628" s="1540"/>
      <c r="I1628" s="1540"/>
      <c r="J1628" s="1541"/>
      <c r="K1628" s="1552" t="str">
        <f>IF(E1629="","",INDEX(EUwideConstants!$F$353:$F$394,MATCH(E1629,EUConst_TierActivityListNames,0)))</f>
        <v/>
      </c>
      <c r="L1628" s="1553"/>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4" t="str">
        <f>IF(ISBLANK(E1628),"",IF(INDEX(B_InstallationDescription!$E$71:$E$145,MATCH(U1627,B_InstallationDescription!$D$71:$D$145,0))&gt;0,INDEX(B_InstallationDescription!$E$71:$E$145,MATCH(U1627,B_InstallationDescription!$D$71:$D$145,0)),""))</f>
        <v/>
      </c>
      <c r="F1629" s="1555"/>
      <c r="G1629" s="1555"/>
      <c r="H1629" s="1555"/>
      <c r="I1629" s="1555"/>
      <c r="J1629" s="1556"/>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57" t="str">
        <f>IF(E1628="","",IF(T1629=TRUE,HYPERLINK("#JUMP_14",EUconst_MsgGoOnPFC),HYPERLINK("#JUMP_E_8",EUconst_FurtherGuidancePoint1)))</f>
        <v/>
      </c>
      <c r="F1631" s="1557"/>
      <c r="G1631" s="1557"/>
      <c r="H1631" s="1557"/>
      <c r="I1631" s="1557"/>
      <c r="J1631" s="1557"/>
      <c r="K1631" s="1557"/>
      <c r="L1631" s="1557"/>
      <c r="M1631" s="1557"/>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60" t="str">
        <f>Translations!$B$667</f>
        <v>Ar veiklos duomenys gaunami sudedant išmatuotus kiekius (t. y. ne atliekant nuolatinius matavimus)?</v>
      </c>
      <c r="F1633" s="1560"/>
      <c r="G1633" s="1560"/>
      <c r="H1633" s="1560"/>
      <c r="I1633" s="1560"/>
      <c r="J1633" s="1560"/>
      <c r="K1633" s="1560"/>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42" t="str">
        <f>Translations!$B$672</f>
        <v>pakopos aprašas</v>
      </c>
      <c r="H1637" s="1542"/>
      <c r="I1637" s="1537" t="str">
        <f>Translations!$B$158</f>
        <v>Vienetas</v>
      </c>
      <c r="J1637" s="1537"/>
      <c r="K1637" s="1537" t="str">
        <f>Translations!$B$673</f>
        <v>Vertė</v>
      </c>
      <c r="L1637" s="1537"/>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32" t="str">
        <f>IF(OR(ISBLANK(F1638),F1638=EUconst_NoTier),"",IF(Z1638=0,EUconst_NA,IF(ISERROR(Z1638),"",Z1638)))</f>
        <v/>
      </c>
      <c r="H1638" s="1533"/>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32" t="str">
        <f t="shared" ref="G1640:G1646" si="406">IF(OR(ISBLANK(F1640),F1640=EUconst_NoTier),"",IF(Z1640=0,EUconst_NotApplicable,IF(ISERROR(Z1640),"",Z1640)))</f>
        <v/>
      </c>
      <c r="H1640" s="1538"/>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32" t="str">
        <f t="shared" si="406"/>
        <v/>
      </c>
      <c r="H1641" s="1533"/>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32" t="str">
        <f t="shared" si="406"/>
        <v/>
      </c>
      <c r="H1642" s="1533"/>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32" t="str">
        <f t="shared" si="406"/>
        <v/>
      </c>
      <c r="H1643" s="1533"/>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32" t="str">
        <f t="shared" si="406"/>
        <v/>
      </c>
      <c r="H1644" s="1533"/>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32" t="str">
        <f t="shared" si="406"/>
        <v/>
      </c>
      <c r="H1645" s="1533"/>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32" t="str">
        <f t="shared" si="406"/>
        <v/>
      </c>
      <c r="H1646" s="1533"/>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58" t="str">
        <f>Translations!$B$674</f>
        <v>Pakopos galioja nuo:</v>
      </c>
      <c r="E1648" s="1558"/>
      <c r="F1648" s="1559"/>
      <c r="G1648" s="1052"/>
      <c r="H1648" s="615" t="str">
        <f>Translations!$B$675</f>
        <v>iki:</v>
      </c>
      <c r="I1648" s="1052"/>
      <c r="J1648" s="1549" t="str">
        <f>Translations!$B$676</f>
        <v>Atliekų katalogo numeris (jeigu taikytina):</v>
      </c>
      <c r="K1648" s="1550"/>
      <c r="L1648" s="1550"/>
      <c r="M1648" s="1551"/>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47" t="str">
        <f>Translations!$B$160</f>
        <v>Pastabos:</v>
      </c>
      <c r="E1652" s="1548"/>
      <c r="F1652" s="1534"/>
      <c r="G1652" s="1535"/>
      <c r="H1652" s="1535"/>
      <c r="I1652" s="1535"/>
      <c r="J1652" s="1535"/>
      <c r="K1652" s="1535"/>
      <c r="L1652" s="1535"/>
      <c r="M1652" s="1535"/>
      <c r="N1652" s="1536"/>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39"/>
      <c r="F1655" s="1540"/>
      <c r="G1655" s="1540"/>
      <c r="H1655" s="1540"/>
      <c r="I1655" s="1540"/>
      <c r="J1655" s="1541"/>
      <c r="K1655" s="1552" t="str">
        <f>IF(E1656="","",INDEX(EUwideConstants!$F$353:$F$394,MATCH(E1656,EUConst_TierActivityListNames,0)))</f>
        <v/>
      </c>
      <c r="L1655" s="1553"/>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4" t="str">
        <f>IF(ISBLANK(E1655),"",IF(INDEX(B_InstallationDescription!$E$71:$E$145,MATCH(U1654,B_InstallationDescription!$D$71:$D$145,0))&gt;0,INDEX(B_InstallationDescription!$E$71:$E$145,MATCH(U1654,B_InstallationDescription!$D$71:$D$145,0)),""))</f>
        <v/>
      </c>
      <c r="F1656" s="1555"/>
      <c r="G1656" s="1555"/>
      <c r="H1656" s="1555"/>
      <c r="I1656" s="1555"/>
      <c r="J1656" s="1556"/>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57" t="str">
        <f>IF(E1655="","",IF(T1656=TRUE,HYPERLINK("#JUMP_14",EUconst_MsgGoOnPFC),HYPERLINK("#JUMP_E_8",EUconst_FurtherGuidancePoint1)))</f>
        <v/>
      </c>
      <c r="F1658" s="1557"/>
      <c r="G1658" s="1557"/>
      <c r="H1658" s="1557"/>
      <c r="I1658" s="1557"/>
      <c r="J1658" s="1557"/>
      <c r="K1658" s="1557"/>
      <c r="L1658" s="1557"/>
      <c r="M1658" s="1557"/>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60" t="str">
        <f>Translations!$B$667</f>
        <v>Ar veiklos duomenys gaunami sudedant išmatuotus kiekius (t. y. ne atliekant nuolatinius matavimus)?</v>
      </c>
      <c r="F1660" s="1560"/>
      <c r="G1660" s="1560"/>
      <c r="H1660" s="1560"/>
      <c r="I1660" s="1560"/>
      <c r="J1660" s="1560"/>
      <c r="K1660" s="1560"/>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42" t="str">
        <f>Translations!$B$672</f>
        <v>pakopos aprašas</v>
      </c>
      <c r="H1664" s="1542"/>
      <c r="I1664" s="1537" t="str">
        <f>Translations!$B$158</f>
        <v>Vienetas</v>
      </c>
      <c r="J1664" s="1537"/>
      <c r="K1664" s="1537" t="str">
        <f>Translations!$B$673</f>
        <v>Vertė</v>
      </c>
      <c r="L1664" s="1537"/>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32" t="str">
        <f>IF(OR(ISBLANK(F1665),F1665=EUconst_NoTier),"",IF(Z1665=0,EUconst_NA,IF(ISERROR(Z1665),"",Z1665)))</f>
        <v/>
      </c>
      <c r="H1665" s="1533"/>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32" t="str">
        <f t="shared" ref="G1667:G1673" si="413">IF(OR(ISBLANK(F1667),F1667=EUconst_NoTier),"",IF(Z1667=0,EUconst_NotApplicable,IF(ISERROR(Z1667),"",Z1667)))</f>
        <v/>
      </c>
      <c r="H1667" s="1538"/>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32" t="str">
        <f t="shared" si="413"/>
        <v/>
      </c>
      <c r="H1668" s="1533"/>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32" t="str">
        <f t="shared" si="413"/>
        <v/>
      </c>
      <c r="H1669" s="1533"/>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32" t="str">
        <f t="shared" si="413"/>
        <v/>
      </c>
      <c r="H1670" s="1533"/>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32" t="str">
        <f t="shared" si="413"/>
        <v/>
      </c>
      <c r="H1671" s="1533"/>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32" t="str">
        <f t="shared" si="413"/>
        <v/>
      </c>
      <c r="H1672" s="1533"/>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32" t="str">
        <f t="shared" si="413"/>
        <v/>
      </c>
      <c r="H1673" s="1533"/>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58" t="str">
        <f>Translations!$B$674</f>
        <v>Pakopos galioja nuo:</v>
      </c>
      <c r="E1675" s="1558"/>
      <c r="F1675" s="1559"/>
      <c r="G1675" s="1052"/>
      <c r="H1675" s="615" t="str">
        <f>Translations!$B$675</f>
        <v>iki:</v>
      </c>
      <c r="I1675" s="1052"/>
      <c r="J1675" s="1549" t="str">
        <f>Translations!$B$676</f>
        <v>Atliekų katalogo numeris (jeigu taikytina):</v>
      </c>
      <c r="K1675" s="1550"/>
      <c r="L1675" s="1550"/>
      <c r="M1675" s="1551"/>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47" t="str">
        <f>Translations!$B$160</f>
        <v>Pastabos:</v>
      </c>
      <c r="E1679" s="1548"/>
      <c r="F1679" s="1534"/>
      <c r="G1679" s="1535"/>
      <c r="H1679" s="1535"/>
      <c r="I1679" s="1535"/>
      <c r="J1679" s="1535"/>
      <c r="K1679" s="1535"/>
      <c r="L1679" s="1535"/>
      <c r="M1679" s="1535"/>
      <c r="N1679" s="1536"/>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39"/>
      <c r="F1682" s="1540"/>
      <c r="G1682" s="1540"/>
      <c r="H1682" s="1540"/>
      <c r="I1682" s="1540"/>
      <c r="J1682" s="1541"/>
      <c r="K1682" s="1552" t="str">
        <f>IF(E1683="","",INDEX(EUwideConstants!$F$353:$F$394,MATCH(E1683,EUConst_TierActivityListNames,0)))</f>
        <v/>
      </c>
      <c r="L1682" s="1553"/>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4" t="str">
        <f>IF(ISBLANK(E1682),"",IF(INDEX(B_InstallationDescription!$E$71:$E$145,MATCH(U1681,B_InstallationDescription!$D$71:$D$145,0))&gt;0,INDEX(B_InstallationDescription!$E$71:$E$145,MATCH(U1681,B_InstallationDescription!$D$71:$D$145,0)),""))</f>
        <v/>
      </c>
      <c r="F1683" s="1555"/>
      <c r="G1683" s="1555"/>
      <c r="H1683" s="1555"/>
      <c r="I1683" s="1555"/>
      <c r="J1683" s="1556"/>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57" t="str">
        <f>IF(E1682="","",IF(T1683=TRUE,HYPERLINK("#JUMP_14",EUconst_MsgGoOnPFC),HYPERLINK("#JUMP_E_8",EUconst_FurtherGuidancePoint1)))</f>
        <v/>
      </c>
      <c r="F1685" s="1557"/>
      <c r="G1685" s="1557"/>
      <c r="H1685" s="1557"/>
      <c r="I1685" s="1557"/>
      <c r="J1685" s="1557"/>
      <c r="K1685" s="1557"/>
      <c r="L1685" s="1557"/>
      <c r="M1685" s="1557"/>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60" t="str">
        <f>Translations!$B$667</f>
        <v>Ar veiklos duomenys gaunami sudedant išmatuotus kiekius (t. y. ne atliekant nuolatinius matavimus)?</v>
      </c>
      <c r="F1687" s="1560"/>
      <c r="G1687" s="1560"/>
      <c r="H1687" s="1560"/>
      <c r="I1687" s="1560"/>
      <c r="J1687" s="1560"/>
      <c r="K1687" s="1560"/>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42" t="str">
        <f>Translations!$B$672</f>
        <v>pakopos aprašas</v>
      </c>
      <c r="H1691" s="1542"/>
      <c r="I1691" s="1537" t="str">
        <f>Translations!$B$158</f>
        <v>Vienetas</v>
      </c>
      <c r="J1691" s="1537"/>
      <c r="K1691" s="1537" t="str">
        <f>Translations!$B$673</f>
        <v>Vertė</v>
      </c>
      <c r="L1691" s="1537"/>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32" t="str">
        <f>IF(OR(ISBLANK(F1692),F1692=EUconst_NoTier),"",IF(Z1692=0,EUconst_NA,IF(ISERROR(Z1692),"",Z1692)))</f>
        <v/>
      </c>
      <c r="H1692" s="1533"/>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32" t="str">
        <f t="shared" ref="G1694:G1700" si="420">IF(OR(ISBLANK(F1694),F1694=EUconst_NoTier),"",IF(Z1694=0,EUconst_NotApplicable,IF(ISERROR(Z1694),"",Z1694)))</f>
        <v/>
      </c>
      <c r="H1694" s="1538"/>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32" t="str">
        <f t="shared" si="420"/>
        <v/>
      </c>
      <c r="H1695" s="1533"/>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32" t="str">
        <f t="shared" si="420"/>
        <v/>
      </c>
      <c r="H1696" s="1533"/>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32" t="str">
        <f t="shared" si="420"/>
        <v/>
      </c>
      <c r="H1697" s="1533"/>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32" t="str">
        <f t="shared" si="420"/>
        <v/>
      </c>
      <c r="H1698" s="1533"/>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32" t="str">
        <f t="shared" si="420"/>
        <v/>
      </c>
      <c r="H1699" s="1533"/>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32" t="str">
        <f t="shared" si="420"/>
        <v/>
      </c>
      <c r="H1700" s="1533"/>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58" t="str">
        <f>Translations!$B$674</f>
        <v>Pakopos galioja nuo:</v>
      </c>
      <c r="E1702" s="1558"/>
      <c r="F1702" s="1559"/>
      <c r="G1702" s="1052"/>
      <c r="H1702" s="615" t="str">
        <f>Translations!$B$675</f>
        <v>iki:</v>
      </c>
      <c r="I1702" s="1052"/>
      <c r="J1702" s="1549" t="str">
        <f>Translations!$B$676</f>
        <v>Atliekų katalogo numeris (jeigu taikytina):</v>
      </c>
      <c r="K1702" s="1550"/>
      <c r="L1702" s="1550"/>
      <c r="M1702" s="1551"/>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47" t="str">
        <f>Translations!$B$160</f>
        <v>Pastabos:</v>
      </c>
      <c r="E1706" s="1548"/>
      <c r="F1706" s="1534"/>
      <c r="G1706" s="1535"/>
      <c r="H1706" s="1535"/>
      <c r="I1706" s="1535"/>
      <c r="J1706" s="1535"/>
      <c r="K1706" s="1535"/>
      <c r="L1706" s="1535"/>
      <c r="M1706" s="1535"/>
      <c r="N1706" s="1536"/>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39"/>
      <c r="F1709" s="1540"/>
      <c r="G1709" s="1540"/>
      <c r="H1709" s="1540"/>
      <c r="I1709" s="1540"/>
      <c r="J1709" s="1541"/>
      <c r="K1709" s="1552" t="str">
        <f>IF(E1710="","",INDEX(EUwideConstants!$F$353:$F$394,MATCH(E1710,EUConst_TierActivityListNames,0)))</f>
        <v/>
      </c>
      <c r="L1709" s="1553"/>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4" t="str">
        <f>IF(ISBLANK(E1709),"",IF(INDEX(B_InstallationDescription!$E$71:$E$145,MATCH(U1708,B_InstallationDescription!$D$71:$D$145,0))&gt;0,INDEX(B_InstallationDescription!$E$71:$E$145,MATCH(U1708,B_InstallationDescription!$D$71:$D$145,0)),""))</f>
        <v/>
      </c>
      <c r="F1710" s="1555"/>
      <c r="G1710" s="1555"/>
      <c r="H1710" s="1555"/>
      <c r="I1710" s="1555"/>
      <c r="J1710" s="1556"/>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57" t="str">
        <f>IF(E1709="","",IF(T1710=TRUE,HYPERLINK("#JUMP_14",EUconst_MsgGoOnPFC),HYPERLINK("#JUMP_E_8",EUconst_FurtherGuidancePoint1)))</f>
        <v/>
      </c>
      <c r="F1712" s="1557"/>
      <c r="G1712" s="1557"/>
      <c r="H1712" s="1557"/>
      <c r="I1712" s="1557"/>
      <c r="J1712" s="1557"/>
      <c r="K1712" s="1557"/>
      <c r="L1712" s="1557"/>
      <c r="M1712" s="1557"/>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60" t="str">
        <f>Translations!$B$667</f>
        <v>Ar veiklos duomenys gaunami sudedant išmatuotus kiekius (t. y. ne atliekant nuolatinius matavimus)?</v>
      </c>
      <c r="F1714" s="1560"/>
      <c r="G1714" s="1560"/>
      <c r="H1714" s="1560"/>
      <c r="I1714" s="1560"/>
      <c r="J1714" s="1560"/>
      <c r="K1714" s="1560"/>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42" t="str">
        <f>Translations!$B$672</f>
        <v>pakopos aprašas</v>
      </c>
      <c r="H1718" s="1542"/>
      <c r="I1718" s="1537" t="str">
        <f>Translations!$B$158</f>
        <v>Vienetas</v>
      </c>
      <c r="J1718" s="1537"/>
      <c r="K1718" s="1537" t="str">
        <f>Translations!$B$673</f>
        <v>Vertė</v>
      </c>
      <c r="L1718" s="1537"/>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32" t="str">
        <f>IF(OR(ISBLANK(F1719),F1719=EUconst_NoTier),"",IF(Z1719=0,EUconst_NA,IF(ISERROR(Z1719),"",Z1719)))</f>
        <v/>
      </c>
      <c r="H1719" s="1533"/>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32" t="str">
        <f t="shared" ref="G1721:G1727" si="427">IF(OR(ISBLANK(F1721),F1721=EUconst_NoTier),"",IF(Z1721=0,EUconst_NotApplicable,IF(ISERROR(Z1721),"",Z1721)))</f>
        <v/>
      </c>
      <c r="H1721" s="1538"/>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32" t="str">
        <f t="shared" si="427"/>
        <v/>
      </c>
      <c r="H1722" s="1533"/>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32" t="str">
        <f t="shared" si="427"/>
        <v/>
      </c>
      <c r="H1723" s="1533"/>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32" t="str">
        <f t="shared" si="427"/>
        <v/>
      </c>
      <c r="H1724" s="1533"/>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32" t="str">
        <f t="shared" si="427"/>
        <v/>
      </c>
      <c r="H1725" s="1533"/>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32" t="str">
        <f t="shared" si="427"/>
        <v/>
      </c>
      <c r="H1726" s="1533"/>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32" t="str">
        <f t="shared" si="427"/>
        <v/>
      </c>
      <c r="H1727" s="1533"/>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58" t="str">
        <f>Translations!$B$674</f>
        <v>Pakopos galioja nuo:</v>
      </c>
      <c r="E1729" s="1558"/>
      <c r="F1729" s="1559"/>
      <c r="G1729" s="1052"/>
      <c r="H1729" s="615" t="str">
        <f>Translations!$B$675</f>
        <v>iki:</v>
      </c>
      <c r="I1729" s="1052"/>
      <c r="J1729" s="1549" t="str">
        <f>Translations!$B$676</f>
        <v>Atliekų katalogo numeris (jeigu taikytina):</v>
      </c>
      <c r="K1729" s="1550"/>
      <c r="L1729" s="1550"/>
      <c r="M1729" s="1551"/>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47" t="str">
        <f>Translations!$B$160</f>
        <v>Pastabos:</v>
      </c>
      <c r="E1733" s="1548"/>
      <c r="F1733" s="1534"/>
      <c r="G1733" s="1535"/>
      <c r="H1733" s="1535"/>
      <c r="I1733" s="1535"/>
      <c r="J1733" s="1535"/>
      <c r="K1733" s="1535"/>
      <c r="L1733" s="1535"/>
      <c r="M1733" s="1535"/>
      <c r="N1733" s="1536"/>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39"/>
      <c r="F1736" s="1540"/>
      <c r="G1736" s="1540"/>
      <c r="H1736" s="1540"/>
      <c r="I1736" s="1540"/>
      <c r="J1736" s="1541"/>
      <c r="K1736" s="1552" t="str">
        <f>IF(E1737="","",INDEX(EUwideConstants!$F$353:$F$394,MATCH(E1737,EUConst_TierActivityListNames,0)))</f>
        <v/>
      </c>
      <c r="L1736" s="1553"/>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4" t="str">
        <f>IF(ISBLANK(E1736),"",IF(INDEX(B_InstallationDescription!$E$71:$E$145,MATCH(U1735,B_InstallationDescription!$D$71:$D$145,0))&gt;0,INDEX(B_InstallationDescription!$E$71:$E$145,MATCH(U1735,B_InstallationDescription!$D$71:$D$145,0)),""))</f>
        <v/>
      </c>
      <c r="F1737" s="1555"/>
      <c r="G1737" s="1555"/>
      <c r="H1737" s="1555"/>
      <c r="I1737" s="1555"/>
      <c r="J1737" s="1556"/>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57" t="str">
        <f>IF(E1736="","",IF(T1737=TRUE,HYPERLINK("#JUMP_14",EUconst_MsgGoOnPFC),HYPERLINK("#JUMP_E_8",EUconst_FurtherGuidancePoint1)))</f>
        <v/>
      </c>
      <c r="F1739" s="1557"/>
      <c r="G1739" s="1557"/>
      <c r="H1739" s="1557"/>
      <c r="I1739" s="1557"/>
      <c r="J1739" s="1557"/>
      <c r="K1739" s="1557"/>
      <c r="L1739" s="1557"/>
      <c r="M1739" s="1557"/>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60" t="str">
        <f>Translations!$B$667</f>
        <v>Ar veiklos duomenys gaunami sudedant išmatuotus kiekius (t. y. ne atliekant nuolatinius matavimus)?</v>
      </c>
      <c r="F1741" s="1560"/>
      <c r="G1741" s="1560"/>
      <c r="H1741" s="1560"/>
      <c r="I1741" s="1560"/>
      <c r="J1741" s="1560"/>
      <c r="K1741" s="1560"/>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42" t="str">
        <f>Translations!$B$672</f>
        <v>pakopos aprašas</v>
      </c>
      <c r="H1745" s="1542"/>
      <c r="I1745" s="1537" t="str">
        <f>Translations!$B$158</f>
        <v>Vienetas</v>
      </c>
      <c r="J1745" s="1537"/>
      <c r="K1745" s="1537" t="str">
        <f>Translations!$B$673</f>
        <v>Vertė</v>
      </c>
      <c r="L1745" s="1537"/>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32" t="str">
        <f>IF(OR(ISBLANK(F1746),F1746=EUconst_NoTier),"",IF(Z1746=0,EUconst_NA,IF(ISERROR(Z1746),"",Z1746)))</f>
        <v/>
      </c>
      <c r="H1746" s="1533"/>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32" t="str">
        <f t="shared" ref="G1748:G1754" si="434">IF(OR(ISBLANK(F1748),F1748=EUconst_NoTier),"",IF(Z1748=0,EUconst_NotApplicable,IF(ISERROR(Z1748),"",Z1748)))</f>
        <v/>
      </c>
      <c r="H1748" s="1538"/>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32" t="str">
        <f t="shared" si="434"/>
        <v/>
      </c>
      <c r="H1749" s="1533"/>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32" t="str">
        <f t="shared" si="434"/>
        <v/>
      </c>
      <c r="H1750" s="1533"/>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32" t="str">
        <f t="shared" si="434"/>
        <v/>
      </c>
      <c r="H1751" s="1533"/>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32" t="str">
        <f t="shared" si="434"/>
        <v/>
      </c>
      <c r="H1752" s="1533"/>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32" t="str">
        <f t="shared" si="434"/>
        <v/>
      </c>
      <c r="H1753" s="1533"/>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32" t="str">
        <f t="shared" si="434"/>
        <v/>
      </c>
      <c r="H1754" s="1533"/>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58" t="str">
        <f>Translations!$B$674</f>
        <v>Pakopos galioja nuo:</v>
      </c>
      <c r="E1756" s="1558"/>
      <c r="F1756" s="1559"/>
      <c r="G1756" s="1052"/>
      <c r="H1756" s="615" t="str">
        <f>Translations!$B$675</f>
        <v>iki:</v>
      </c>
      <c r="I1756" s="1052"/>
      <c r="J1756" s="1549" t="str">
        <f>Translations!$B$676</f>
        <v>Atliekų katalogo numeris (jeigu taikytina):</v>
      </c>
      <c r="K1756" s="1550"/>
      <c r="L1756" s="1550"/>
      <c r="M1756" s="1551"/>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47" t="str">
        <f>Translations!$B$160</f>
        <v>Pastabos:</v>
      </c>
      <c r="E1760" s="1548"/>
      <c r="F1760" s="1534"/>
      <c r="G1760" s="1535"/>
      <c r="H1760" s="1535"/>
      <c r="I1760" s="1535"/>
      <c r="J1760" s="1535"/>
      <c r="K1760" s="1535"/>
      <c r="L1760" s="1535"/>
      <c r="M1760" s="1535"/>
      <c r="N1760" s="1536"/>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39"/>
      <c r="F1763" s="1540"/>
      <c r="G1763" s="1540"/>
      <c r="H1763" s="1540"/>
      <c r="I1763" s="1540"/>
      <c r="J1763" s="1541"/>
      <c r="K1763" s="1552" t="str">
        <f>IF(E1764="","",INDEX(EUwideConstants!$F$353:$F$394,MATCH(E1764,EUConst_TierActivityListNames,0)))</f>
        <v/>
      </c>
      <c r="L1763" s="1553"/>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4" t="str">
        <f>IF(ISBLANK(E1763),"",IF(INDEX(B_InstallationDescription!$E$71:$E$145,MATCH(U1762,B_InstallationDescription!$D$71:$D$145,0))&gt;0,INDEX(B_InstallationDescription!$E$71:$E$145,MATCH(U1762,B_InstallationDescription!$D$71:$D$145,0)),""))</f>
        <v/>
      </c>
      <c r="F1764" s="1555"/>
      <c r="G1764" s="1555"/>
      <c r="H1764" s="1555"/>
      <c r="I1764" s="1555"/>
      <c r="J1764" s="1556"/>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57" t="str">
        <f>IF(E1763="","",IF(T1764=TRUE,HYPERLINK("#JUMP_14",EUconst_MsgGoOnPFC),HYPERLINK("#JUMP_E_8",EUconst_FurtherGuidancePoint1)))</f>
        <v/>
      </c>
      <c r="F1766" s="1557"/>
      <c r="G1766" s="1557"/>
      <c r="H1766" s="1557"/>
      <c r="I1766" s="1557"/>
      <c r="J1766" s="1557"/>
      <c r="K1766" s="1557"/>
      <c r="L1766" s="1557"/>
      <c r="M1766" s="1557"/>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60" t="str">
        <f>Translations!$B$667</f>
        <v>Ar veiklos duomenys gaunami sudedant išmatuotus kiekius (t. y. ne atliekant nuolatinius matavimus)?</v>
      </c>
      <c r="F1768" s="1560"/>
      <c r="G1768" s="1560"/>
      <c r="H1768" s="1560"/>
      <c r="I1768" s="1560"/>
      <c r="J1768" s="1560"/>
      <c r="K1768" s="1560"/>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42" t="str">
        <f>Translations!$B$672</f>
        <v>pakopos aprašas</v>
      </c>
      <c r="H1772" s="1542"/>
      <c r="I1772" s="1537" t="str">
        <f>Translations!$B$158</f>
        <v>Vienetas</v>
      </c>
      <c r="J1772" s="1537"/>
      <c r="K1772" s="1537" t="str">
        <f>Translations!$B$673</f>
        <v>Vertė</v>
      </c>
      <c r="L1772" s="1537"/>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32" t="str">
        <f>IF(OR(ISBLANK(F1773),F1773=EUconst_NoTier),"",IF(Z1773=0,EUconst_NA,IF(ISERROR(Z1773),"",Z1773)))</f>
        <v/>
      </c>
      <c r="H1773" s="1533"/>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32" t="str">
        <f t="shared" ref="G1775:G1781" si="441">IF(OR(ISBLANK(F1775),F1775=EUconst_NoTier),"",IF(Z1775=0,EUconst_NotApplicable,IF(ISERROR(Z1775),"",Z1775)))</f>
        <v/>
      </c>
      <c r="H1775" s="1538"/>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32" t="str">
        <f t="shared" si="441"/>
        <v/>
      </c>
      <c r="H1776" s="1533"/>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32" t="str">
        <f t="shared" si="441"/>
        <v/>
      </c>
      <c r="H1777" s="1533"/>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32" t="str">
        <f t="shared" si="441"/>
        <v/>
      </c>
      <c r="H1778" s="1533"/>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32" t="str">
        <f t="shared" si="441"/>
        <v/>
      </c>
      <c r="H1779" s="1533"/>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32" t="str">
        <f t="shared" si="441"/>
        <v/>
      </c>
      <c r="H1780" s="1533"/>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32" t="str">
        <f t="shared" si="441"/>
        <v/>
      </c>
      <c r="H1781" s="1533"/>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58" t="str">
        <f>Translations!$B$674</f>
        <v>Pakopos galioja nuo:</v>
      </c>
      <c r="E1783" s="1558"/>
      <c r="F1783" s="1559"/>
      <c r="G1783" s="1052"/>
      <c r="H1783" s="615" t="str">
        <f>Translations!$B$675</f>
        <v>iki:</v>
      </c>
      <c r="I1783" s="1052"/>
      <c r="J1783" s="1549" t="str">
        <f>Translations!$B$676</f>
        <v>Atliekų katalogo numeris (jeigu taikytina):</v>
      </c>
      <c r="K1783" s="1550"/>
      <c r="L1783" s="1550"/>
      <c r="M1783" s="1551"/>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47" t="str">
        <f>Translations!$B$160</f>
        <v>Pastabos:</v>
      </c>
      <c r="E1787" s="1548"/>
      <c r="F1787" s="1534"/>
      <c r="G1787" s="1535"/>
      <c r="H1787" s="1535"/>
      <c r="I1787" s="1535"/>
      <c r="J1787" s="1535"/>
      <c r="K1787" s="1535"/>
      <c r="L1787" s="1535"/>
      <c r="M1787" s="1535"/>
      <c r="N1787" s="1536"/>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39"/>
      <c r="F1790" s="1540"/>
      <c r="G1790" s="1540"/>
      <c r="H1790" s="1540"/>
      <c r="I1790" s="1540"/>
      <c r="J1790" s="1541"/>
      <c r="K1790" s="1552" t="str">
        <f>IF(E1791="","",INDEX(EUwideConstants!$F$353:$F$394,MATCH(E1791,EUConst_TierActivityListNames,0)))</f>
        <v/>
      </c>
      <c r="L1790" s="1553"/>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4" t="str">
        <f>IF(ISBLANK(E1790),"",IF(INDEX(B_InstallationDescription!$E$71:$E$145,MATCH(U1789,B_InstallationDescription!$D$71:$D$145,0))&gt;0,INDEX(B_InstallationDescription!$E$71:$E$145,MATCH(U1789,B_InstallationDescription!$D$71:$D$145,0)),""))</f>
        <v/>
      </c>
      <c r="F1791" s="1555"/>
      <c r="G1791" s="1555"/>
      <c r="H1791" s="1555"/>
      <c r="I1791" s="1555"/>
      <c r="J1791" s="1556"/>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57" t="str">
        <f>IF(E1790="","",IF(T1791=TRUE,HYPERLINK("#JUMP_14",EUconst_MsgGoOnPFC),HYPERLINK("#JUMP_E_8",EUconst_FurtherGuidancePoint1)))</f>
        <v/>
      </c>
      <c r="F1793" s="1557"/>
      <c r="G1793" s="1557"/>
      <c r="H1793" s="1557"/>
      <c r="I1793" s="1557"/>
      <c r="J1793" s="1557"/>
      <c r="K1793" s="1557"/>
      <c r="L1793" s="1557"/>
      <c r="M1793" s="1557"/>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60" t="str">
        <f>Translations!$B$667</f>
        <v>Ar veiklos duomenys gaunami sudedant išmatuotus kiekius (t. y. ne atliekant nuolatinius matavimus)?</v>
      </c>
      <c r="F1795" s="1560"/>
      <c r="G1795" s="1560"/>
      <c r="H1795" s="1560"/>
      <c r="I1795" s="1560"/>
      <c r="J1795" s="1560"/>
      <c r="K1795" s="1560"/>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42" t="str">
        <f>Translations!$B$672</f>
        <v>pakopos aprašas</v>
      </c>
      <c r="H1799" s="1542"/>
      <c r="I1799" s="1537" t="str">
        <f>Translations!$B$158</f>
        <v>Vienetas</v>
      </c>
      <c r="J1799" s="1537"/>
      <c r="K1799" s="1537" t="str">
        <f>Translations!$B$673</f>
        <v>Vertė</v>
      </c>
      <c r="L1799" s="1537"/>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32" t="str">
        <f>IF(OR(ISBLANK(F1800),F1800=EUconst_NoTier),"",IF(Z1800=0,EUconst_NA,IF(ISERROR(Z1800),"",Z1800)))</f>
        <v/>
      </c>
      <c r="H1800" s="1533"/>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32" t="str">
        <f t="shared" ref="G1802:G1808" si="448">IF(OR(ISBLANK(F1802),F1802=EUconst_NoTier),"",IF(Z1802=0,EUconst_NotApplicable,IF(ISERROR(Z1802),"",Z1802)))</f>
        <v/>
      </c>
      <c r="H1802" s="1538"/>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32" t="str">
        <f t="shared" si="448"/>
        <v/>
      </c>
      <c r="H1803" s="1533"/>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32" t="str">
        <f t="shared" si="448"/>
        <v/>
      </c>
      <c r="H1804" s="1533"/>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32" t="str">
        <f t="shared" si="448"/>
        <v/>
      </c>
      <c r="H1805" s="1533"/>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32" t="str">
        <f t="shared" si="448"/>
        <v/>
      </c>
      <c r="H1806" s="1533"/>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32" t="str">
        <f t="shared" si="448"/>
        <v/>
      </c>
      <c r="H1807" s="1533"/>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32" t="str">
        <f t="shared" si="448"/>
        <v/>
      </c>
      <c r="H1808" s="1533"/>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58" t="str">
        <f>Translations!$B$674</f>
        <v>Pakopos galioja nuo:</v>
      </c>
      <c r="E1810" s="1558"/>
      <c r="F1810" s="1559"/>
      <c r="G1810" s="1052"/>
      <c r="H1810" s="615" t="str">
        <f>Translations!$B$675</f>
        <v>iki:</v>
      </c>
      <c r="I1810" s="1052"/>
      <c r="J1810" s="1549" t="str">
        <f>Translations!$B$676</f>
        <v>Atliekų katalogo numeris (jeigu taikytina):</v>
      </c>
      <c r="K1810" s="1550"/>
      <c r="L1810" s="1550"/>
      <c r="M1810" s="1551"/>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47" t="str">
        <f>Translations!$B$160</f>
        <v>Pastabos:</v>
      </c>
      <c r="E1814" s="1548"/>
      <c r="F1814" s="1534"/>
      <c r="G1814" s="1535"/>
      <c r="H1814" s="1535"/>
      <c r="I1814" s="1535"/>
      <c r="J1814" s="1535"/>
      <c r="K1814" s="1535"/>
      <c r="L1814" s="1535"/>
      <c r="M1814" s="1535"/>
      <c r="N1814" s="1536"/>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39"/>
      <c r="F1817" s="1540"/>
      <c r="G1817" s="1540"/>
      <c r="H1817" s="1540"/>
      <c r="I1817" s="1540"/>
      <c r="J1817" s="1541"/>
      <c r="K1817" s="1552" t="str">
        <f>IF(E1818="","",INDEX(EUwideConstants!$F$353:$F$394,MATCH(E1818,EUConst_TierActivityListNames,0)))</f>
        <v/>
      </c>
      <c r="L1817" s="1553"/>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4" t="str">
        <f>IF(ISBLANK(E1817),"",IF(INDEX(B_InstallationDescription!$E$71:$E$145,MATCH(U1816,B_InstallationDescription!$D$71:$D$145,0))&gt;0,INDEX(B_InstallationDescription!$E$71:$E$145,MATCH(U1816,B_InstallationDescription!$D$71:$D$145,0)),""))</f>
        <v/>
      </c>
      <c r="F1818" s="1555"/>
      <c r="G1818" s="1555"/>
      <c r="H1818" s="1555"/>
      <c r="I1818" s="1555"/>
      <c r="J1818" s="1556"/>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57" t="str">
        <f>IF(E1817="","",IF(T1818=TRUE,HYPERLINK("#JUMP_14",EUconst_MsgGoOnPFC),HYPERLINK("#JUMP_E_8",EUconst_FurtherGuidancePoint1)))</f>
        <v/>
      </c>
      <c r="F1820" s="1557"/>
      <c r="G1820" s="1557"/>
      <c r="H1820" s="1557"/>
      <c r="I1820" s="1557"/>
      <c r="J1820" s="1557"/>
      <c r="K1820" s="1557"/>
      <c r="L1820" s="1557"/>
      <c r="M1820" s="1557"/>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60" t="str">
        <f>Translations!$B$667</f>
        <v>Ar veiklos duomenys gaunami sudedant išmatuotus kiekius (t. y. ne atliekant nuolatinius matavimus)?</v>
      </c>
      <c r="F1822" s="1560"/>
      <c r="G1822" s="1560"/>
      <c r="H1822" s="1560"/>
      <c r="I1822" s="1560"/>
      <c r="J1822" s="1560"/>
      <c r="K1822" s="1560"/>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42" t="str">
        <f>Translations!$B$672</f>
        <v>pakopos aprašas</v>
      </c>
      <c r="H1826" s="1542"/>
      <c r="I1826" s="1537" t="str">
        <f>Translations!$B$158</f>
        <v>Vienetas</v>
      </c>
      <c r="J1826" s="1537"/>
      <c r="K1826" s="1537" t="str">
        <f>Translations!$B$673</f>
        <v>Vertė</v>
      </c>
      <c r="L1826" s="1537"/>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32" t="str">
        <f>IF(OR(ISBLANK(F1827),F1827=EUconst_NoTier),"",IF(Z1827=0,EUconst_NA,IF(ISERROR(Z1827),"",Z1827)))</f>
        <v/>
      </c>
      <c r="H1827" s="1533"/>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32" t="str">
        <f t="shared" ref="G1829:G1835" si="455">IF(OR(ISBLANK(F1829),F1829=EUconst_NoTier),"",IF(Z1829=0,EUconst_NotApplicable,IF(ISERROR(Z1829),"",Z1829)))</f>
        <v/>
      </c>
      <c r="H1829" s="1538"/>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32" t="str">
        <f t="shared" si="455"/>
        <v/>
      </c>
      <c r="H1830" s="1533"/>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32" t="str">
        <f t="shared" si="455"/>
        <v/>
      </c>
      <c r="H1831" s="1533"/>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32" t="str">
        <f t="shared" si="455"/>
        <v/>
      </c>
      <c r="H1832" s="1533"/>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32" t="str">
        <f t="shared" si="455"/>
        <v/>
      </c>
      <c r="H1833" s="1533"/>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32" t="str">
        <f t="shared" si="455"/>
        <v/>
      </c>
      <c r="H1834" s="1533"/>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32" t="str">
        <f t="shared" si="455"/>
        <v/>
      </c>
      <c r="H1835" s="1533"/>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58" t="str">
        <f>Translations!$B$674</f>
        <v>Pakopos galioja nuo:</v>
      </c>
      <c r="E1837" s="1558"/>
      <c r="F1837" s="1559"/>
      <c r="G1837" s="1052"/>
      <c r="H1837" s="615" t="str">
        <f>Translations!$B$675</f>
        <v>iki:</v>
      </c>
      <c r="I1837" s="1052"/>
      <c r="J1837" s="1549" t="str">
        <f>Translations!$B$676</f>
        <v>Atliekų katalogo numeris (jeigu taikytina):</v>
      </c>
      <c r="K1837" s="1550"/>
      <c r="L1837" s="1550"/>
      <c r="M1837" s="1551"/>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47" t="str">
        <f>Translations!$B$160</f>
        <v>Pastabos:</v>
      </c>
      <c r="E1841" s="1548"/>
      <c r="F1841" s="1534"/>
      <c r="G1841" s="1535"/>
      <c r="H1841" s="1535"/>
      <c r="I1841" s="1535"/>
      <c r="J1841" s="1535"/>
      <c r="K1841" s="1535"/>
      <c r="L1841" s="1535"/>
      <c r="M1841" s="1535"/>
      <c r="N1841" s="1536"/>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39"/>
      <c r="F1844" s="1540"/>
      <c r="G1844" s="1540"/>
      <c r="H1844" s="1540"/>
      <c r="I1844" s="1540"/>
      <c r="J1844" s="1541"/>
      <c r="K1844" s="1552" t="str">
        <f>IF(E1845="","",INDEX(EUwideConstants!$F$353:$F$394,MATCH(E1845,EUConst_TierActivityListNames,0)))</f>
        <v/>
      </c>
      <c r="L1844" s="1553"/>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4" t="str">
        <f>IF(ISBLANK(E1844),"",IF(INDEX(B_InstallationDescription!$E$71:$E$145,MATCH(U1843,B_InstallationDescription!$D$71:$D$145,0))&gt;0,INDEX(B_InstallationDescription!$E$71:$E$145,MATCH(U1843,B_InstallationDescription!$D$71:$D$145,0)),""))</f>
        <v/>
      </c>
      <c r="F1845" s="1555"/>
      <c r="G1845" s="1555"/>
      <c r="H1845" s="1555"/>
      <c r="I1845" s="1555"/>
      <c r="J1845" s="1556"/>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57" t="str">
        <f>IF(E1844="","",IF(T1845=TRUE,HYPERLINK("#JUMP_14",EUconst_MsgGoOnPFC),HYPERLINK("#JUMP_E_8",EUconst_FurtherGuidancePoint1)))</f>
        <v/>
      </c>
      <c r="F1847" s="1557"/>
      <c r="G1847" s="1557"/>
      <c r="H1847" s="1557"/>
      <c r="I1847" s="1557"/>
      <c r="J1847" s="1557"/>
      <c r="K1847" s="1557"/>
      <c r="L1847" s="1557"/>
      <c r="M1847" s="1557"/>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60" t="str">
        <f>Translations!$B$667</f>
        <v>Ar veiklos duomenys gaunami sudedant išmatuotus kiekius (t. y. ne atliekant nuolatinius matavimus)?</v>
      </c>
      <c r="F1849" s="1560"/>
      <c r="G1849" s="1560"/>
      <c r="H1849" s="1560"/>
      <c r="I1849" s="1560"/>
      <c r="J1849" s="1560"/>
      <c r="K1849" s="1560"/>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42" t="str">
        <f>Translations!$B$672</f>
        <v>pakopos aprašas</v>
      </c>
      <c r="H1853" s="1542"/>
      <c r="I1853" s="1537" t="str">
        <f>Translations!$B$158</f>
        <v>Vienetas</v>
      </c>
      <c r="J1853" s="1537"/>
      <c r="K1853" s="1537" t="str">
        <f>Translations!$B$673</f>
        <v>Vertė</v>
      </c>
      <c r="L1853" s="1537"/>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32" t="str">
        <f>IF(OR(ISBLANK(F1854),F1854=EUconst_NoTier),"",IF(Z1854=0,EUconst_NA,IF(ISERROR(Z1854),"",Z1854)))</f>
        <v/>
      </c>
      <c r="H1854" s="1533"/>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32" t="str">
        <f t="shared" ref="G1856:G1862" si="462">IF(OR(ISBLANK(F1856),F1856=EUconst_NoTier),"",IF(Z1856=0,EUconst_NotApplicable,IF(ISERROR(Z1856),"",Z1856)))</f>
        <v/>
      </c>
      <c r="H1856" s="1538"/>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32" t="str">
        <f t="shared" si="462"/>
        <v/>
      </c>
      <c r="H1857" s="1533"/>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32" t="str">
        <f t="shared" si="462"/>
        <v/>
      </c>
      <c r="H1858" s="1533"/>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32" t="str">
        <f t="shared" si="462"/>
        <v/>
      </c>
      <c r="H1859" s="1533"/>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32" t="str">
        <f t="shared" si="462"/>
        <v/>
      </c>
      <c r="H1860" s="1533"/>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32" t="str">
        <f t="shared" si="462"/>
        <v/>
      </c>
      <c r="H1861" s="1533"/>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32" t="str">
        <f t="shared" si="462"/>
        <v/>
      </c>
      <c r="H1862" s="1533"/>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58" t="str">
        <f>Translations!$B$674</f>
        <v>Pakopos galioja nuo:</v>
      </c>
      <c r="E1864" s="1558"/>
      <c r="F1864" s="1559"/>
      <c r="G1864" s="1052"/>
      <c r="H1864" s="615" t="str">
        <f>Translations!$B$675</f>
        <v>iki:</v>
      </c>
      <c r="I1864" s="1052"/>
      <c r="J1864" s="1549" t="str">
        <f>Translations!$B$676</f>
        <v>Atliekų katalogo numeris (jeigu taikytina):</v>
      </c>
      <c r="K1864" s="1550"/>
      <c r="L1864" s="1550"/>
      <c r="M1864" s="1551"/>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47" t="str">
        <f>Translations!$B$160</f>
        <v>Pastabos:</v>
      </c>
      <c r="E1868" s="1548"/>
      <c r="F1868" s="1534"/>
      <c r="G1868" s="1535"/>
      <c r="H1868" s="1535"/>
      <c r="I1868" s="1535"/>
      <c r="J1868" s="1535"/>
      <c r="K1868" s="1535"/>
      <c r="L1868" s="1535"/>
      <c r="M1868" s="1535"/>
      <c r="N1868" s="1536"/>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39"/>
      <c r="F1871" s="1540"/>
      <c r="G1871" s="1540"/>
      <c r="H1871" s="1540"/>
      <c r="I1871" s="1540"/>
      <c r="J1871" s="1541"/>
      <c r="K1871" s="1552" t="str">
        <f>IF(E1872="","",INDEX(EUwideConstants!$F$353:$F$394,MATCH(E1872,EUConst_TierActivityListNames,0)))</f>
        <v/>
      </c>
      <c r="L1871" s="1553"/>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4" t="str">
        <f>IF(ISBLANK(E1871),"",IF(INDEX(B_InstallationDescription!$E$71:$E$145,MATCH(U1870,B_InstallationDescription!$D$71:$D$145,0))&gt;0,INDEX(B_InstallationDescription!$E$71:$E$145,MATCH(U1870,B_InstallationDescription!$D$71:$D$145,0)),""))</f>
        <v/>
      </c>
      <c r="F1872" s="1555"/>
      <c r="G1872" s="1555"/>
      <c r="H1872" s="1555"/>
      <c r="I1872" s="1555"/>
      <c r="J1872" s="1556"/>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57" t="str">
        <f>IF(E1871="","",IF(T1872=TRUE,HYPERLINK("#JUMP_14",EUconst_MsgGoOnPFC),HYPERLINK("#JUMP_E_8",EUconst_FurtherGuidancePoint1)))</f>
        <v/>
      </c>
      <c r="F1874" s="1557"/>
      <c r="G1874" s="1557"/>
      <c r="H1874" s="1557"/>
      <c r="I1874" s="1557"/>
      <c r="J1874" s="1557"/>
      <c r="K1874" s="1557"/>
      <c r="L1874" s="1557"/>
      <c r="M1874" s="1557"/>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60" t="str">
        <f>Translations!$B$667</f>
        <v>Ar veiklos duomenys gaunami sudedant išmatuotus kiekius (t. y. ne atliekant nuolatinius matavimus)?</v>
      </c>
      <c r="F1876" s="1560"/>
      <c r="G1876" s="1560"/>
      <c r="H1876" s="1560"/>
      <c r="I1876" s="1560"/>
      <c r="J1876" s="1560"/>
      <c r="K1876" s="1560"/>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42" t="str">
        <f>Translations!$B$672</f>
        <v>pakopos aprašas</v>
      </c>
      <c r="H1880" s="1542"/>
      <c r="I1880" s="1537" t="str">
        <f>Translations!$B$158</f>
        <v>Vienetas</v>
      </c>
      <c r="J1880" s="1537"/>
      <c r="K1880" s="1537" t="str">
        <f>Translations!$B$673</f>
        <v>Vertė</v>
      </c>
      <c r="L1880" s="1537"/>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32" t="str">
        <f>IF(OR(ISBLANK(F1881),F1881=EUconst_NoTier),"",IF(Z1881=0,EUconst_NA,IF(ISERROR(Z1881),"",Z1881)))</f>
        <v/>
      </c>
      <c r="H1881" s="1533"/>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32" t="str">
        <f t="shared" ref="G1883:G1889" si="469">IF(OR(ISBLANK(F1883),F1883=EUconst_NoTier),"",IF(Z1883=0,EUconst_NotApplicable,IF(ISERROR(Z1883),"",Z1883)))</f>
        <v/>
      </c>
      <c r="H1883" s="1538"/>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32" t="str">
        <f t="shared" si="469"/>
        <v/>
      </c>
      <c r="H1884" s="1533"/>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32" t="str">
        <f t="shared" si="469"/>
        <v/>
      </c>
      <c r="H1885" s="1533"/>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32" t="str">
        <f t="shared" si="469"/>
        <v/>
      </c>
      <c r="H1886" s="1533"/>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32" t="str">
        <f t="shared" si="469"/>
        <v/>
      </c>
      <c r="H1887" s="1533"/>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32" t="str">
        <f t="shared" si="469"/>
        <v/>
      </c>
      <c r="H1888" s="1533"/>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32" t="str">
        <f t="shared" si="469"/>
        <v/>
      </c>
      <c r="H1889" s="1533"/>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58" t="str">
        <f>Translations!$B$674</f>
        <v>Pakopos galioja nuo:</v>
      </c>
      <c r="E1891" s="1558"/>
      <c r="F1891" s="1559"/>
      <c r="G1891" s="1052"/>
      <c r="H1891" s="615" t="str">
        <f>Translations!$B$675</f>
        <v>iki:</v>
      </c>
      <c r="I1891" s="1052"/>
      <c r="J1891" s="1549" t="str">
        <f>Translations!$B$676</f>
        <v>Atliekų katalogo numeris (jeigu taikytina):</v>
      </c>
      <c r="K1891" s="1550"/>
      <c r="L1891" s="1550"/>
      <c r="M1891" s="1551"/>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47" t="str">
        <f>Translations!$B$160</f>
        <v>Pastabos:</v>
      </c>
      <c r="E1895" s="1548"/>
      <c r="F1895" s="1534"/>
      <c r="G1895" s="1535"/>
      <c r="H1895" s="1535"/>
      <c r="I1895" s="1535"/>
      <c r="J1895" s="1535"/>
      <c r="K1895" s="1535"/>
      <c r="L1895" s="1535"/>
      <c r="M1895" s="1535"/>
      <c r="N1895" s="1536"/>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39"/>
      <c r="F1898" s="1540"/>
      <c r="G1898" s="1540"/>
      <c r="H1898" s="1540"/>
      <c r="I1898" s="1540"/>
      <c r="J1898" s="1541"/>
      <c r="K1898" s="1552" t="str">
        <f>IF(E1899="","",INDEX(EUwideConstants!$F$353:$F$394,MATCH(E1899,EUConst_TierActivityListNames,0)))</f>
        <v/>
      </c>
      <c r="L1898" s="1553"/>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4" t="str">
        <f>IF(ISBLANK(E1898),"",IF(INDEX(B_InstallationDescription!$E$71:$E$145,MATCH(U1897,B_InstallationDescription!$D$71:$D$145,0))&gt;0,INDEX(B_InstallationDescription!$E$71:$E$145,MATCH(U1897,B_InstallationDescription!$D$71:$D$145,0)),""))</f>
        <v/>
      </c>
      <c r="F1899" s="1555"/>
      <c r="G1899" s="1555"/>
      <c r="H1899" s="1555"/>
      <c r="I1899" s="1555"/>
      <c r="J1899" s="1556"/>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57" t="str">
        <f>IF(E1898="","",IF(T1899=TRUE,HYPERLINK("#JUMP_14",EUconst_MsgGoOnPFC),HYPERLINK("#JUMP_E_8",EUconst_FurtherGuidancePoint1)))</f>
        <v/>
      </c>
      <c r="F1901" s="1557"/>
      <c r="G1901" s="1557"/>
      <c r="H1901" s="1557"/>
      <c r="I1901" s="1557"/>
      <c r="J1901" s="1557"/>
      <c r="K1901" s="1557"/>
      <c r="L1901" s="1557"/>
      <c r="M1901" s="1557"/>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60" t="str">
        <f>Translations!$B$667</f>
        <v>Ar veiklos duomenys gaunami sudedant išmatuotus kiekius (t. y. ne atliekant nuolatinius matavimus)?</v>
      </c>
      <c r="F1903" s="1560"/>
      <c r="G1903" s="1560"/>
      <c r="H1903" s="1560"/>
      <c r="I1903" s="1560"/>
      <c r="J1903" s="1560"/>
      <c r="K1903" s="1560"/>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42" t="str">
        <f>Translations!$B$672</f>
        <v>pakopos aprašas</v>
      </c>
      <c r="H1907" s="1542"/>
      <c r="I1907" s="1537" t="str">
        <f>Translations!$B$158</f>
        <v>Vienetas</v>
      </c>
      <c r="J1907" s="1537"/>
      <c r="K1907" s="1537" t="str">
        <f>Translations!$B$673</f>
        <v>Vertė</v>
      </c>
      <c r="L1907" s="1537"/>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32" t="str">
        <f>IF(OR(ISBLANK(F1908),F1908=EUconst_NoTier),"",IF(Z1908=0,EUconst_NA,IF(ISERROR(Z1908),"",Z1908)))</f>
        <v/>
      </c>
      <c r="H1908" s="1533"/>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32" t="str">
        <f t="shared" ref="G1910:G1916" si="476">IF(OR(ISBLANK(F1910),F1910=EUconst_NoTier),"",IF(Z1910=0,EUconst_NotApplicable,IF(ISERROR(Z1910),"",Z1910)))</f>
        <v/>
      </c>
      <c r="H1910" s="1538"/>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32" t="str">
        <f t="shared" si="476"/>
        <v/>
      </c>
      <c r="H1911" s="1533"/>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32" t="str">
        <f t="shared" si="476"/>
        <v/>
      </c>
      <c r="H1912" s="1533"/>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32" t="str">
        <f t="shared" si="476"/>
        <v/>
      </c>
      <c r="H1913" s="1533"/>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32" t="str">
        <f t="shared" si="476"/>
        <v/>
      </c>
      <c r="H1914" s="1533"/>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32" t="str">
        <f t="shared" si="476"/>
        <v/>
      </c>
      <c r="H1915" s="1533"/>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32" t="str">
        <f t="shared" si="476"/>
        <v/>
      </c>
      <c r="H1916" s="1533"/>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58" t="str">
        <f>Translations!$B$674</f>
        <v>Pakopos galioja nuo:</v>
      </c>
      <c r="E1918" s="1558"/>
      <c r="F1918" s="1559"/>
      <c r="G1918" s="1052"/>
      <c r="H1918" s="615" t="str">
        <f>Translations!$B$675</f>
        <v>iki:</v>
      </c>
      <c r="I1918" s="1052"/>
      <c r="J1918" s="1549" t="str">
        <f>Translations!$B$676</f>
        <v>Atliekų katalogo numeris (jeigu taikytina):</v>
      </c>
      <c r="K1918" s="1550"/>
      <c r="L1918" s="1550"/>
      <c r="M1918" s="1551"/>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47" t="str">
        <f>Translations!$B$160</f>
        <v>Pastabos:</v>
      </c>
      <c r="E1922" s="1548"/>
      <c r="F1922" s="1534"/>
      <c r="G1922" s="1535"/>
      <c r="H1922" s="1535"/>
      <c r="I1922" s="1535"/>
      <c r="J1922" s="1535"/>
      <c r="K1922" s="1535"/>
      <c r="L1922" s="1535"/>
      <c r="M1922" s="1535"/>
      <c r="N1922" s="1536"/>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39"/>
      <c r="F1925" s="1540"/>
      <c r="G1925" s="1540"/>
      <c r="H1925" s="1540"/>
      <c r="I1925" s="1540"/>
      <c r="J1925" s="1541"/>
      <c r="K1925" s="1552" t="str">
        <f>IF(E1926="","",INDEX(EUwideConstants!$F$353:$F$394,MATCH(E1926,EUConst_TierActivityListNames,0)))</f>
        <v/>
      </c>
      <c r="L1925" s="1553"/>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4" t="str">
        <f>IF(ISBLANK(E1925),"",IF(INDEX(B_InstallationDescription!$E$71:$E$145,MATCH(U1924,B_InstallationDescription!$D$71:$D$145,0))&gt;0,INDEX(B_InstallationDescription!$E$71:$E$145,MATCH(U1924,B_InstallationDescription!$D$71:$D$145,0)),""))</f>
        <v/>
      </c>
      <c r="F1926" s="1555"/>
      <c r="G1926" s="1555"/>
      <c r="H1926" s="1555"/>
      <c r="I1926" s="1555"/>
      <c r="J1926" s="1556"/>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57" t="str">
        <f>IF(E1925="","",IF(T1926=TRUE,HYPERLINK("#JUMP_14",EUconst_MsgGoOnPFC),HYPERLINK("#JUMP_E_8",EUconst_FurtherGuidancePoint1)))</f>
        <v/>
      </c>
      <c r="F1928" s="1557"/>
      <c r="G1928" s="1557"/>
      <c r="H1928" s="1557"/>
      <c r="I1928" s="1557"/>
      <c r="J1928" s="1557"/>
      <c r="K1928" s="1557"/>
      <c r="L1928" s="1557"/>
      <c r="M1928" s="1557"/>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60" t="str">
        <f>Translations!$B$667</f>
        <v>Ar veiklos duomenys gaunami sudedant išmatuotus kiekius (t. y. ne atliekant nuolatinius matavimus)?</v>
      </c>
      <c r="F1930" s="1560"/>
      <c r="G1930" s="1560"/>
      <c r="H1930" s="1560"/>
      <c r="I1930" s="1560"/>
      <c r="J1930" s="1560"/>
      <c r="K1930" s="1560"/>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42" t="str">
        <f>Translations!$B$672</f>
        <v>pakopos aprašas</v>
      </c>
      <c r="H1934" s="1542"/>
      <c r="I1934" s="1537" t="str">
        <f>Translations!$B$158</f>
        <v>Vienetas</v>
      </c>
      <c r="J1934" s="1537"/>
      <c r="K1934" s="1537" t="str">
        <f>Translations!$B$673</f>
        <v>Vertė</v>
      </c>
      <c r="L1934" s="1537"/>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32" t="str">
        <f>IF(OR(ISBLANK(F1935),F1935=EUconst_NoTier),"",IF(Z1935=0,EUconst_NA,IF(ISERROR(Z1935),"",Z1935)))</f>
        <v/>
      </c>
      <c r="H1935" s="1533"/>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32" t="str">
        <f t="shared" ref="G1937:G1943" si="483">IF(OR(ISBLANK(F1937),F1937=EUconst_NoTier),"",IF(Z1937=0,EUconst_NotApplicable,IF(ISERROR(Z1937),"",Z1937)))</f>
        <v/>
      </c>
      <c r="H1937" s="1538"/>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32" t="str">
        <f t="shared" si="483"/>
        <v/>
      </c>
      <c r="H1938" s="1533"/>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32" t="str">
        <f t="shared" si="483"/>
        <v/>
      </c>
      <c r="H1939" s="1533"/>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32" t="str">
        <f t="shared" si="483"/>
        <v/>
      </c>
      <c r="H1940" s="1533"/>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32" t="str">
        <f t="shared" si="483"/>
        <v/>
      </c>
      <c r="H1941" s="1533"/>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32" t="str">
        <f t="shared" si="483"/>
        <v/>
      </c>
      <c r="H1942" s="1533"/>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32" t="str">
        <f t="shared" si="483"/>
        <v/>
      </c>
      <c r="H1943" s="1533"/>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58" t="str">
        <f>Translations!$B$674</f>
        <v>Pakopos galioja nuo:</v>
      </c>
      <c r="E1945" s="1558"/>
      <c r="F1945" s="1559"/>
      <c r="G1945" s="1052"/>
      <c r="H1945" s="615" t="str">
        <f>Translations!$B$675</f>
        <v>iki:</v>
      </c>
      <c r="I1945" s="1052"/>
      <c r="J1945" s="1549" t="str">
        <f>Translations!$B$676</f>
        <v>Atliekų katalogo numeris (jeigu taikytina):</v>
      </c>
      <c r="K1945" s="1550"/>
      <c r="L1945" s="1550"/>
      <c r="M1945" s="1551"/>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47" t="str">
        <f>Translations!$B$160</f>
        <v>Pastabos:</v>
      </c>
      <c r="E1949" s="1548"/>
      <c r="F1949" s="1534"/>
      <c r="G1949" s="1535"/>
      <c r="H1949" s="1535"/>
      <c r="I1949" s="1535"/>
      <c r="J1949" s="1535"/>
      <c r="K1949" s="1535"/>
      <c r="L1949" s="1535"/>
      <c r="M1949" s="1535"/>
      <c r="N1949" s="1536"/>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39"/>
      <c r="F1952" s="1540"/>
      <c r="G1952" s="1540"/>
      <c r="H1952" s="1540"/>
      <c r="I1952" s="1540"/>
      <c r="J1952" s="1541"/>
      <c r="K1952" s="1552" t="str">
        <f>IF(E1953="","",INDEX(EUwideConstants!$F$353:$F$394,MATCH(E1953,EUConst_TierActivityListNames,0)))</f>
        <v/>
      </c>
      <c r="L1952" s="1553"/>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4" t="str">
        <f>IF(ISBLANK(E1952),"",IF(INDEX(B_InstallationDescription!$E$71:$E$145,MATCH(U1951,B_InstallationDescription!$D$71:$D$145,0))&gt;0,INDEX(B_InstallationDescription!$E$71:$E$145,MATCH(U1951,B_InstallationDescription!$D$71:$D$145,0)),""))</f>
        <v/>
      </c>
      <c r="F1953" s="1555"/>
      <c r="G1953" s="1555"/>
      <c r="H1953" s="1555"/>
      <c r="I1953" s="1555"/>
      <c r="J1953" s="1556"/>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57" t="str">
        <f>IF(E1952="","",IF(T1953=TRUE,HYPERLINK("#JUMP_14",EUconst_MsgGoOnPFC),HYPERLINK("#JUMP_E_8",EUconst_FurtherGuidancePoint1)))</f>
        <v/>
      </c>
      <c r="F1955" s="1557"/>
      <c r="G1955" s="1557"/>
      <c r="H1955" s="1557"/>
      <c r="I1955" s="1557"/>
      <c r="J1955" s="1557"/>
      <c r="K1955" s="1557"/>
      <c r="L1955" s="1557"/>
      <c r="M1955" s="1557"/>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60" t="str">
        <f>Translations!$B$667</f>
        <v>Ar veiklos duomenys gaunami sudedant išmatuotus kiekius (t. y. ne atliekant nuolatinius matavimus)?</v>
      </c>
      <c r="F1957" s="1560"/>
      <c r="G1957" s="1560"/>
      <c r="H1957" s="1560"/>
      <c r="I1957" s="1560"/>
      <c r="J1957" s="1560"/>
      <c r="K1957" s="1560"/>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42" t="str">
        <f>Translations!$B$672</f>
        <v>pakopos aprašas</v>
      </c>
      <c r="H1961" s="1542"/>
      <c r="I1961" s="1537" t="str">
        <f>Translations!$B$158</f>
        <v>Vienetas</v>
      </c>
      <c r="J1961" s="1537"/>
      <c r="K1961" s="1537" t="str">
        <f>Translations!$B$673</f>
        <v>Vertė</v>
      </c>
      <c r="L1961" s="1537"/>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32" t="str">
        <f>IF(OR(ISBLANK(F1962),F1962=EUconst_NoTier),"",IF(Z1962=0,EUconst_NA,IF(ISERROR(Z1962),"",Z1962)))</f>
        <v/>
      </c>
      <c r="H1962" s="1533"/>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32" t="str">
        <f t="shared" ref="G1964:G1970" si="490">IF(OR(ISBLANK(F1964),F1964=EUconst_NoTier),"",IF(Z1964=0,EUconst_NotApplicable,IF(ISERROR(Z1964),"",Z1964)))</f>
        <v/>
      </c>
      <c r="H1964" s="1538"/>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32" t="str">
        <f t="shared" si="490"/>
        <v/>
      </c>
      <c r="H1965" s="1533"/>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32" t="str">
        <f t="shared" si="490"/>
        <v/>
      </c>
      <c r="H1966" s="1533"/>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32" t="str">
        <f t="shared" si="490"/>
        <v/>
      </c>
      <c r="H1967" s="1533"/>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32" t="str">
        <f t="shared" si="490"/>
        <v/>
      </c>
      <c r="H1968" s="1533"/>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32" t="str">
        <f t="shared" si="490"/>
        <v/>
      </c>
      <c r="H1969" s="1533"/>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32" t="str">
        <f t="shared" si="490"/>
        <v/>
      </c>
      <c r="H1970" s="1533"/>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58" t="str">
        <f>Translations!$B$674</f>
        <v>Pakopos galioja nuo:</v>
      </c>
      <c r="E1972" s="1558"/>
      <c r="F1972" s="1559"/>
      <c r="G1972" s="1052"/>
      <c r="H1972" s="615" t="str">
        <f>Translations!$B$675</f>
        <v>iki:</v>
      </c>
      <c r="I1972" s="1052"/>
      <c r="J1972" s="1549" t="str">
        <f>Translations!$B$676</f>
        <v>Atliekų katalogo numeris (jeigu taikytina):</v>
      </c>
      <c r="K1972" s="1550"/>
      <c r="L1972" s="1550"/>
      <c r="M1972" s="1551"/>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47" t="str">
        <f>Translations!$B$160</f>
        <v>Pastabos:</v>
      </c>
      <c r="E1976" s="1548"/>
      <c r="F1976" s="1534"/>
      <c r="G1976" s="1535"/>
      <c r="H1976" s="1535"/>
      <c r="I1976" s="1535"/>
      <c r="J1976" s="1535"/>
      <c r="K1976" s="1535"/>
      <c r="L1976" s="1535"/>
      <c r="M1976" s="1535"/>
      <c r="N1976" s="1536"/>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39"/>
      <c r="F1979" s="1540"/>
      <c r="G1979" s="1540"/>
      <c r="H1979" s="1540"/>
      <c r="I1979" s="1540"/>
      <c r="J1979" s="1541"/>
      <c r="K1979" s="1552" t="str">
        <f>IF(E1980="","",INDEX(EUwideConstants!$F$353:$F$394,MATCH(E1980,EUConst_TierActivityListNames,0)))</f>
        <v/>
      </c>
      <c r="L1979" s="1553"/>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4" t="str">
        <f>IF(ISBLANK(E1979),"",IF(INDEX(B_InstallationDescription!$E$71:$E$145,MATCH(U1978,B_InstallationDescription!$D$71:$D$145,0))&gt;0,INDEX(B_InstallationDescription!$E$71:$E$145,MATCH(U1978,B_InstallationDescription!$D$71:$D$145,0)),""))</f>
        <v/>
      </c>
      <c r="F1980" s="1555"/>
      <c r="G1980" s="1555"/>
      <c r="H1980" s="1555"/>
      <c r="I1980" s="1555"/>
      <c r="J1980" s="1556"/>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57" t="str">
        <f>IF(E1979="","",IF(T1980=TRUE,HYPERLINK("#JUMP_14",EUconst_MsgGoOnPFC),HYPERLINK("#JUMP_E_8",EUconst_FurtherGuidancePoint1)))</f>
        <v/>
      </c>
      <c r="F1982" s="1557"/>
      <c r="G1982" s="1557"/>
      <c r="H1982" s="1557"/>
      <c r="I1982" s="1557"/>
      <c r="J1982" s="1557"/>
      <c r="K1982" s="1557"/>
      <c r="L1982" s="1557"/>
      <c r="M1982" s="1557"/>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60" t="str">
        <f>Translations!$B$667</f>
        <v>Ar veiklos duomenys gaunami sudedant išmatuotus kiekius (t. y. ne atliekant nuolatinius matavimus)?</v>
      </c>
      <c r="F1984" s="1560"/>
      <c r="G1984" s="1560"/>
      <c r="H1984" s="1560"/>
      <c r="I1984" s="1560"/>
      <c r="J1984" s="1560"/>
      <c r="K1984" s="1560"/>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42" t="str">
        <f>Translations!$B$672</f>
        <v>pakopos aprašas</v>
      </c>
      <c r="H1988" s="1542"/>
      <c r="I1988" s="1537" t="str">
        <f>Translations!$B$158</f>
        <v>Vienetas</v>
      </c>
      <c r="J1988" s="1537"/>
      <c r="K1988" s="1537" t="str">
        <f>Translations!$B$673</f>
        <v>Vertė</v>
      </c>
      <c r="L1988" s="1537"/>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32" t="str">
        <f>IF(OR(ISBLANK(F1989),F1989=EUconst_NoTier),"",IF(Z1989=0,EUconst_NA,IF(ISERROR(Z1989),"",Z1989)))</f>
        <v/>
      </c>
      <c r="H1989" s="1533"/>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32" t="str">
        <f t="shared" ref="G1991:G1997" si="497">IF(OR(ISBLANK(F1991),F1991=EUconst_NoTier),"",IF(Z1991=0,EUconst_NotApplicable,IF(ISERROR(Z1991),"",Z1991)))</f>
        <v/>
      </c>
      <c r="H1991" s="1538"/>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32" t="str">
        <f t="shared" si="497"/>
        <v/>
      </c>
      <c r="H1992" s="1533"/>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32" t="str">
        <f t="shared" si="497"/>
        <v/>
      </c>
      <c r="H1993" s="1533"/>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32" t="str">
        <f t="shared" si="497"/>
        <v/>
      </c>
      <c r="H1994" s="1533"/>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32" t="str">
        <f t="shared" si="497"/>
        <v/>
      </c>
      <c r="H1995" s="1533"/>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32" t="str">
        <f t="shared" si="497"/>
        <v/>
      </c>
      <c r="H1996" s="1533"/>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32" t="str">
        <f t="shared" si="497"/>
        <v/>
      </c>
      <c r="H1997" s="1533"/>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58" t="str">
        <f>Translations!$B$674</f>
        <v>Pakopos galioja nuo:</v>
      </c>
      <c r="E1999" s="1558"/>
      <c r="F1999" s="1559"/>
      <c r="G1999" s="1052"/>
      <c r="H1999" s="615" t="str">
        <f>Translations!$B$675</f>
        <v>iki:</v>
      </c>
      <c r="I1999" s="1052"/>
      <c r="J1999" s="1549" t="str">
        <f>Translations!$B$676</f>
        <v>Atliekų katalogo numeris (jeigu taikytina):</v>
      </c>
      <c r="K1999" s="1550"/>
      <c r="L1999" s="1550"/>
      <c r="M1999" s="1551"/>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47" t="str">
        <f>Translations!$B$160</f>
        <v>Pastabos:</v>
      </c>
      <c r="E2003" s="1548"/>
      <c r="F2003" s="1534"/>
      <c r="G2003" s="1535"/>
      <c r="H2003" s="1535"/>
      <c r="I2003" s="1535"/>
      <c r="J2003" s="1535"/>
      <c r="K2003" s="1535"/>
      <c r="L2003" s="1535"/>
      <c r="M2003" s="1535"/>
      <c r="N2003" s="1536"/>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39"/>
      <c r="F2006" s="1540"/>
      <c r="G2006" s="1540"/>
      <c r="H2006" s="1540"/>
      <c r="I2006" s="1540"/>
      <c r="J2006" s="1541"/>
      <c r="K2006" s="1552" t="str">
        <f>IF(E2007="","",INDEX(EUwideConstants!$F$353:$F$394,MATCH(E2007,EUConst_TierActivityListNames,0)))</f>
        <v/>
      </c>
      <c r="L2006" s="1553"/>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4" t="str">
        <f>IF(ISBLANK(E2006),"",IF(INDEX(B_InstallationDescription!$E$71:$E$145,MATCH(U2005,B_InstallationDescription!$D$71:$D$145,0))&gt;0,INDEX(B_InstallationDescription!$E$71:$E$145,MATCH(U2005,B_InstallationDescription!$D$71:$D$145,0)),""))</f>
        <v/>
      </c>
      <c r="F2007" s="1555"/>
      <c r="G2007" s="1555"/>
      <c r="H2007" s="1555"/>
      <c r="I2007" s="1555"/>
      <c r="J2007" s="1556"/>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57" t="str">
        <f>IF(E2006="","",IF(T2007=TRUE,HYPERLINK("#JUMP_14",EUconst_MsgGoOnPFC),HYPERLINK("#JUMP_E_8",EUconst_FurtherGuidancePoint1)))</f>
        <v/>
      </c>
      <c r="F2009" s="1557"/>
      <c r="G2009" s="1557"/>
      <c r="H2009" s="1557"/>
      <c r="I2009" s="1557"/>
      <c r="J2009" s="1557"/>
      <c r="K2009" s="1557"/>
      <c r="L2009" s="1557"/>
      <c r="M2009" s="1557"/>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60" t="str">
        <f>Translations!$B$667</f>
        <v>Ar veiklos duomenys gaunami sudedant išmatuotus kiekius (t. y. ne atliekant nuolatinius matavimus)?</v>
      </c>
      <c r="F2011" s="1560"/>
      <c r="G2011" s="1560"/>
      <c r="H2011" s="1560"/>
      <c r="I2011" s="1560"/>
      <c r="J2011" s="1560"/>
      <c r="K2011" s="1560"/>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42" t="str">
        <f>Translations!$B$672</f>
        <v>pakopos aprašas</v>
      </c>
      <c r="H2015" s="1542"/>
      <c r="I2015" s="1537" t="str">
        <f>Translations!$B$158</f>
        <v>Vienetas</v>
      </c>
      <c r="J2015" s="1537"/>
      <c r="K2015" s="1537" t="str">
        <f>Translations!$B$673</f>
        <v>Vertė</v>
      </c>
      <c r="L2015" s="1537"/>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32" t="str">
        <f>IF(OR(ISBLANK(F2016),F2016=EUconst_NoTier),"",IF(Z2016=0,EUconst_NA,IF(ISERROR(Z2016),"",Z2016)))</f>
        <v/>
      </c>
      <c r="H2016" s="1533"/>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32" t="str">
        <f t="shared" ref="G2018:G2024" si="504">IF(OR(ISBLANK(F2018),F2018=EUconst_NoTier),"",IF(Z2018=0,EUconst_NotApplicable,IF(ISERROR(Z2018),"",Z2018)))</f>
        <v/>
      </c>
      <c r="H2018" s="1538"/>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32" t="str">
        <f t="shared" si="504"/>
        <v/>
      </c>
      <c r="H2019" s="1533"/>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32" t="str">
        <f t="shared" si="504"/>
        <v/>
      </c>
      <c r="H2020" s="1533"/>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32" t="str">
        <f t="shared" si="504"/>
        <v/>
      </c>
      <c r="H2021" s="1533"/>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32" t="str">
        <f t="shared" si="504"/>
        <v/>
      </c>
      <c r="H2022" s="1533"/>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32" t="str">
        <f t="shared" si="504"/>
        <v/>
      </c>
      <c r="H2023" s="1533"/>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32" t="str">
        <f t="shared" si="504"/>
        <v/>
      </c>
      <c r="H2024" s="1533"/>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58" t="str">
        <f>Translations!$B$674</f>
        <v>Pakopos galioja nuo:</v>
      </c>
      <c r="E2026" s="1558"/>
      <c r="F2026" s="1559"/>
      <c r="G2026" s="1052"/>
      <c r="H2026" s="615" t="str">
        <f>Translations!$B$675</f>
        <v>iki:</v>
      </c>
      <c r="I2026" s="1052"/>
      <c r="J2026" s="1549" t="str">
        <f>Translations!$B$676</f>
        <v>Atliekų katalogo numeris (jeigu taikytina):</v>
      </c>
      <c r="K2026" s="1550"/>
      <c r="L2026" s="1550"/>
      <c r="M2026" s="1551"/>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47" t="str">
        <f>Translations!$B$160</f>
        <v>Pastabos:</v>
      </c>
      <c r="E2030" s="1548"/>
      <c r="F2030" s="1534"/>
      <c r="G2030" s="1535"/>
      <c r="H2030" s="1535"/>
      <c r="I2030" s="1535"/>
      <c r="J2030" s="1535"/>
      <c r="K2030" s="1535"/>
      <c r="L2030" s="1535"/>
      <c r="M2030" s="1535"/>
      <c r="N2030" s="1536"/>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39"/>
      <c r="F2033" s="1540"/>
      <c r="G2033" s="1540"/>
      <c r="H2033" s="1540"/>
      <c r="I2033" s="1540"/>
      <c r="J2033" s="1541"/>
      <c r="K2033" s="1552" t="str">
        <f>IF(E2034="","",INDEX(EUwideConstants!$F$353:$F$394,MATCH(E2034,EUConst_TierActivityListNames,0)))</f>
        <v/>
      </c>
      <c r="L2033" s="1553"/>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4" t="str">
        <f>IF(ISBLANK(E2033),"",IF(INDEX(B_InstallationDescription!$E$71:$E$145,MATCH(U2032,B_InstallationDescription!$D$71:$D$145,0))&gt;0,INDEX(B_InstallationDescription!$E$71:$E$145,MATCH(U2032,B_InstallationDescription!$D$71:$D$145,0)),""))</f>
        <v/>
      </c>
      <c r="F2034" s="1555"/>
      <c r="G2034" s="1555"/>
      <c r="H2034" s="1555"/>
      <c r="I2034" s="1555"/>
      <c r="J2034" s="1556"/>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57" t="str">
        <f>IF(E2033="","",IF(T2034=TRUE,HYPERLINK("#JUMP_14",EUconst_MsgGoOnPFC),HYPERLINK("#JUMP_E_8",EUconst_FurtherGuidancePoint1)))</f>
        <v/>
      </c>
      <c r="F2036" s="1557"/>
      <c r="G2036" s="1557"/>
      <c r="H2036" s="1557"/>
      <c r="I2036" s="1557"/>
      <c r="J2036" s="1557"/>
      <c r="K2036" s="1557"/>
      <c r="L2036" s="1557"/>
      <c r="M2036" s="1557"/>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60" t="str">
        <f>Translations!$B$667</f>
        <v>Ar veiklos duomenys gaunami sudedant išmatuotus kiekius (t. y. ne atliekant nuolatinius matavimus)?</v>
      </c>
      <c r="F2038" s="1560"/>
      <c r="G2038" s="1560"/>
      <c r="H2038" s="1560"/>
      <c r="I2038" s="1560"/>
      <c r="J2038" s="1560"/>
      <c r="K2038" s="1560"/>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42" t="str">
        <f>Translations!$B$672</f>
        <v>pakopos aprašas</v>
      </c>
      <c r="H2042" s="1542"/>
      <c r="I2042" s="1537" t="str">
        <f>Translations!$B$158</f>
        <v>Vienetas</v>
      </c>
      <c r="J2042" s="1537"/>
      <c r="K2042" s="1537" t="str">
        <f>Translations!$B$673</f>
        <v>Vertė</v>
      </c>
      <c r="L2042" s="1537"/>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32" t="str">
        <f>IF(OR(ISBLANK(F2043),F2043=EUconst_NoTier),"",IF(Z2043=0,EUconst_NA,IF(ISERROR(Z2043),"",Z2043)))</f>
        <v/>
      </c>
      <c r="H2043" s="1533"/>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32" t="str">
        <f t="shared" ref="G2045:G2051" si="511">IF(OR(ISBLANK(F2045),F2045=EUconst_NoTier),"",IF(Z2045=0,EUconst_NotApplicable,IF(ISERROR(Z2045),"",Z2045)))</f>
        <v/>
      </c>
      <c r="H2045" s="1538"/>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32" t="str">
        <f t="shared" si="511"/>
        <v/>
      </c>
      <c r="H2046" s="1533"/>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32" t="str">
        <f t="shared" si="511"/>
        <v/>
      </c>
      <c r="H2047" s="1533"/>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32" t="str">
        <f t="shared" si="511"/>
        <v/>
      </c>
      <c r="H2048" s="1533"/>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32" t="str">
        <f t="shared" si="511"/>
        <v/>
      </c>
      <c r="H2049" s="1533"/>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32" t="str">
        <f t="shared" si="511"/>
        <v/>
      </c>
      <c r="H2050" s="1533"/>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32" t="str">
        <f t="shared" si="511"/>
        <v/>
      </c>
      <c r="H2051" s="1533"/>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58" t="str">
        <f>Translations!$B$674</f>
        <v>Pakopos galioja nuo:</v>
      </c>
      <c r="E2053" s="1558"/>
      <c r="F2053" s="1559"/>
      <c r="G2053" s="1052"/>
      <c r="H2053" s="615" t="str">
        <f>Translations!$B$675</f>
        <v>iki:</v>
      </c>
      <c r="I2053" s="1052"/>
      <c r="J2053" s="1549" t="str">
        <f>Translations!$B$676</f>
        <v>Atliekų katalogo numeris (jeigu taikytina):</v>
      </c>
      <c r="K2053" s="1550"/>
      <c r="L2053" s="1550"/>
      <c r="M2053" s="1551"/>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47" t="str">
        <f>Translations!$B$160</f>
        <v>Pastabos:</v>
      </c>
      <c r="E2057" s="1548"/>
      <c r="F2057" s="1534"/>
      <c r="G2057" s="1535"/>
      <c r="H2057" s="1535"/>
      <c r="I2057" s="1535"/>
      <c r="J2057" s="1535"/>
      <c r="K2057" s="1535"/>
      <c r="L2057" s="1535"/>
      <c r="M2057" s="1535"/>
      <c r="N2057" s="1536"/>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39"/>
      <c r="F2060" s="1540"/>
      <c r="G2060" s="1540"/>
      <c r="H2060" s="1540"/>
      <c r="I2060" s="1540"/>
      <c r="J2060" s="1541"/>
      <c r="K2060" s="1552" t="str">
        <f>IF(E2061="","",INDEX(EUwideConstants!$F$353:$F$394,MATCH(E2061,EUConst_TierActivityListNames,0)))</f>
        <v/>
      </c>
      <c r="L2060" s="1553"/>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4" t="str">
        <f>IF(ISBLANK(E2060),"",IF(INDEX(B_InstallationDescription!$E$71:$E$145,MATCH(U2059,B_InstallationDescription!$D$71:$D$145,0))&gt;0,INDEX(B_InstallationDescription!$E$71:$E$145,MATCH(U2059,B_InstallationDescription!$D$71:$D$145,0)),""))</f>
        <v/>
      </c>
      <c r="F2061" s="1555"/>
      <c r="G2061" s="1555"/>
      <c r="H2061" s="1555"/>
      <c r="I2061" s="1555"/>
      <c r="J2061" s="1556"/>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57" t="str">
        <f>IF(E2060="","",IF(T2061=TRUE,HYPERLINK("#JUMP_14",EUconst_MsgGoOnPFC),HYPERLINK("#JUMP_E_8",EUconst_FurtherGuidancePoint1)))</f>
        <v/>
      </c>
      <c r="F2063" s="1557"/>
      <c r="G2063" s="1557"/>
      <c r="H2063" s="1557"/>
      <c r="I2063" s="1557"/>
      <c r="J2063" s="1557"/>
      <c r="K2063" s="1557"/>
      <c r="L2063" s="1557"/>
      <c r="M2063" s="1557"/>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60" t="str">
        <f>Translations!$B$667</f>
        <v>Ar veiklos duomenys gaunami sudedant išmatuotus kiekius (t. y. ne atliekant nuolatinius matavimus)?</v>
      </c>
      <c r="F2065" s="1560"/>
      <c r="G2065" s="1560"/>
      <c r="H2065" s="1560"/>
      <c r="I2065" s="1560"/>
      <c r="J2065" s="1560"/>
      <c r="K2065" s="1560"/>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42" t="str">
        <f>Translations!$B$672</f>
        <v>pakopos aprašas</v>
      </c>
      <c r="H2069" s="1542"/>
      <c r="I2069" s="1537" t="str">
        <f>Translations!$B$158</f>
        <v>Vienetas</v>
      </c>
      <c r="J2069" s="1537"/>
      <c r="K2069" s="1537" t="str">
        <f>Translations!$B$673</f>
        <v>Vertė</v>
      </c>
      <c r="L2069" s="1537"/>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32" t="str">
        <f>IF(OR(ISBLANK(F2070),F2070=EUconst_NoTier),"",IF(Z2070=0,EUconst_NA,IF(ISERROR(Z2070),"",Z2070)))</f>
        <v/>
      </c>
      <c r="H2070" s="1533"/>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32" t="str">
        <f t="shared" ref="G2072:G2078" si="518">IF(OR(ISBLANK(F2072),F2072=EUconst_NoTier),"",IF(Z2072=0,EUconst_NotApplicable,IF(ISERROR(Z2072),"",Z2072)))</f>
        <v/>
      </c>
      <c r="H2072" s="1538"/>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32" t="str">
        <f t="shared" si="518"/>
        <v/>
      </c>
      <c r="H2073" s="1533"/>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32" t="str">
        <f t="shared" si="518"/>
        <v/>
      </c>
      <c r="H2074" s="1533"/>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32" t="str">
        <f t="shared" si="518"/>
        <v/>
      </c>
      <c r="H2075" s="1533"/>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32" t="str">
        <f t="shared" si="518"/>
        <v/>
      </c>
      <c r="H2076" s="1533"/>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32" t="str">
        <f t="shared" si="518"/>
        <v/>
      </c>
      <c r="H2077" s="1533"/>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32" t="str">
        <f t="shared" si="518"/>
        <v/>
      </c>
      <c r="H2078" s="1533"/>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58" t="str">
        <f>Translations!$B$674</f>
        <v>Pakopos galioja nuo:</v>
      </c>
      <c r="E2080" s="1558"/>
      <c r="F2080" s="1559"/>
      <c r="G2080" s="1052"/>
      <c r="H2080" s="615" t="str">
        <f>Translations!$B$675</f>
        <v>iki:</v>
      </c>
      <c r="I2080" s="1052"/>
      <c r="J2080" s="1549" t="str">
        <f>Translations!$B$676</f>
        <v>Atliekų katalogo numeris (jeigu taikytina):</v>
      </c>
      <c r="K2080" s="1550"/>
      <c r="L2080" s="1550"/>
      <c r="M2080" s="1551"/>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47" t="str">
        <f>Translations!$B$160</f>
        <v>Pastabos:</v>
      </c>
      <c r="E2084" s="1548"/>
      <c r="F2084" s="1534"/>
      <c r="G2084" s="1535"/>
      <c r="H2084" s="1535"/>
      <c r="I2084" s="1535"/>
      <c r="J2084" s="1535"/>
      <c r="K2084" s="1535"/>
      <c r="L2084" s="1535"/>
      <c r="M2084" s="1535"/>
      <c r="N2084" s="1536"/>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63" t="str">
        <f>EUconst_MsgNextSheet</f>
        <v xml:space="preserve">&lt;&lt;&lt; Į kitą lapą pereisite paspaudę čia &gt;&gt;&gt; </v>
      </c>
      <c r="G2087" s="1564"/>
      <c r="H2087" s="1564"/>
      <c r="I2087" s="1564"/>
      <c r="J2087" s="1564"/>
      <c r="K2087" s="1564"/>
      <c r="L2087" s="1565"/>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 Gamtinės dujos</v>
      </c>
      <c r="H2092" s="953">
        <f>IF(G2092=EUconst_NA,"",MAX($H$2091:H2091)+1)</f>
        <v>1</v>
      </c>
      <c r="I2092" s="954" t="str">
        <f t="shared" ref="I2092:I2123" si="525">IF(COUNTIF($H$2092:$H$2166,F2092)=0,"",INDEX($G$2092:$G$2166,MATCH(F2092,$H$2092:$H$2166,0)))</f>
        <v>F1. Dujinis – Gamtinės dujos; Gamtinės dujos</v>
      </c>
      <c r="J2092" s="953"/>
      <c r="K2092" s="953"/>
      <c r="L2092" s="953"/>
      <c r="M2092" s="636" t="str">
        <f>IF(COUNT(H2092:H2166)=0,"","$I$"&amp;ROW(I2092)&amp;":$I$"&amp; ROW(I2092)-1+MAX(1,H2092:H2166))</f>
        <v>$I$2092:$I$2094</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Skystasis – Sunkusis mazutas; Mazutas</v>
      </c>
      <c r="H2093" s="620">
        <f>IF(G2093=EUconst_NA,"",MAX($H$2091:H2092)+1)</f>
        <v>2</v>
      </c>
      <c r="I2093" s="631" t="str">
        <f t="shared" si="525"/>
        <v>F2. Skystasis – Sunkusis mazutas; Mazutas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F3. Kietasis – Mediena (ne atliekos); Kietas biokuras</v>
      </c>
      <c r="H2094" s="620">
        <f>IF(G2094=EUconst_NA,"",MAX($H$2091:H2093)+1)</f>
        <v>3</v>
      </c>
      <c r="I2094" s="631" t="str">
        <f t="shared" si="525"/>
        <v>F3. Kietasis – Mediena (ne atliekos); Kietas biokuras</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CalcPr fullCalcOnLoad="1"/>
  <sheetProtection sheet="1" objects="1" scenarios="1"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46:H1746"/>
    <mergeCell ref="G1754:H1754"/>
    <mergeCell ref="G1748:H1748"/>
    <mergeCell ref="G1749:H1749"/>
    <mergeCell ref="G1750:H1750"/>
    <mergeCell ref="G1751:H1751"/>
    <mergeCell ref="D1729:F1729"/>
    <mergeCell ref="J1729:M1729"/>
    <mergeCell ref="G1721:H1721"/>
    <mergeCell ref="G1722:H1722"/>
    <mergeCell ref="K1736:L1736"/>
    <mergeCell ref="G1724:H1724"/>
    <mergeCell ref="G1725:H1725"/>
    <mergeCell ref="G1726:H1726"/>
    <mergeCell ref="J1702:M1702"/>
    <mergeCell ref="D1706:E1706"/>
    <mergeCell ref="F1706:N1706"/>
    <mergeCell ref="E1709:J1709"/>
    <mergeCell ref="K1709:L1709"/>
    <mergeCell ref="D1702:F1702"/>
    <mergeCell ref="G1695:H1695"/>
    <mergeCell ref="G1696:H1696"/>
    <mergeCell ref="E1687:K1687"/>
    <mergeCell ref="G1691:H1691"/>
    <mergeCell ref="I1691:J1691"/>
    <mergeCell ref="G1697:H1697"/>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G1668:H166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6:K1606"/>
    <mergeCell ref="I1610:J1610"/>
    <mergeCell ref="K1610:L1610"/>
    <mergeCell ref="G1616:H1616"/>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D1544:E1544"/>
    <mergeCell ref="F1544:N1544"/>
    <mergeCell ref="E1547:J1547"/>
    <mergeCell ref="K1547:L1547"/>
    <mergeCell ref="G1557:H1557"/>
    <mergeCell ref="G1559:H1559"/>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F1490:N1490"/>
    <mergeCell ref="E1493:J1493"/>
    <mergeCell ref="K1493:L1493"/>
    <mergeCell ref="E1494:J1494"/>
    <mergeCell ref="E1496:M1496"/>
    <mergeCell ref="E1498:K1498"/>
    <mergeCell ref="D1490:E1490"/>
    <mergeCell ref="G1451:H1451"/>
    <mergeCell ref="G1452:H1452"/>
    <mergeCell ref="G1453:H1453"/>
    <mergeCell ref="G1454:H1454"/>
    <mergeCell ref="G1483:H1483"/>
    <mergeCell ref="G1484:H1484"/>
    <mergeCell ref="G1455:H1455"/>
    <mergeCell ref="G1456:H1456"/>
    <mergeCell ref="G1457:H1457"/>
    <mergeCell ref="E1467:J1467"/>
    <mergeCell ref="G1428:H1428"/>
    <mergeCell ref="G1429:H1429"/>
    <mergeCell ref="E1444:K1444"/>
    <mergeCell ref="I1448:J1448"/>
    <mergeCell ref="K1448:L1448"/>
    <mergeCell ref="G1448:H1448"/>
    <mergeCell ref="G1430:H1430"/>
    <mergeCell ref="D1432:F1432"/>
    <mergeCell ref="J1432:M1432"/>
    <mergeCell ref="D1436:E1436"/>
    <mergeCell ref="E1415:M1415"/>
    <mergeCell ref="E1417:K1417"/>
    <mergeCell ref="K1421:L1421"/>
    <mergeCell ref="G1424:H1424"/>
    <mergeCell ref="G1426:H1426"/>
    <mergeCell ref="G1427:H1427"/>
    <mergeCell ref="I1394:J1394"/>
    <mergeCell ref="G1395:H1395"/>
    <mergeCell ref="G1397:H1397"/>
    <mergeCell ref="D1405:F1405"/>
    <mergeCell ref="J1405:M1405"/>
    <mergeCell ref="G1399:H1399"/>
    <mergeCell ref="G1398:H1398"/>
    <mergeCell ref="G1400:H1400"/>
    <mergeCell ref="G1402:H1402"/>
    <mergeCell ref="G1403:H1403"/>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G1346:H1346"/>
    <mergeCell ref="G1347:H1347"/>
    <mergeCell ref="G1348:H1348"/>
    <mergeCell ref="G1349:H1349"/>
    <mergeCell ref="D1355:E1355"/>
    <mergeCell ref="F1355:N1355"/>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G1293:H1293"/>
    <mergeCell ref="D1301:E1301"/>
    <mergeCell ref="F1301:N1301"/>
    <mergeCell ref="D1274:E1274"/>
    <mergeCell ref="F1274:N1274"/>
    <mergeCell ref="G1264:H1264"/>
    <mergeCell ref="G1265:H1265"/>
    <mergeCell ref="G1266:H1266"/>
    <mergeCell ref="G1267:H1267"/>
    <mergeCell ref="G1268:H1268"/>
    <mergeCell ref="G1263:H1263"/>
    <mergeCell ref="D1270:F1270"/>
    <mergeCell ref="J1270:M1270"/>
    <mergeCell ref="E1251:J1251"/>
    <mergeCell ref="E1253:M1253"/>
    <mergeCell ref="E1255:K1255"/>
    <mergeCell ref="G1262:H1262"/>
    <mergeCell ref="G1259:H1259"/>
    <mergeCell ref="I1259:J1259"/>
    <mergeCell ref="K1259:L1259"/>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208:H1208"/>
    <mergeCell ref="D1189:F1189"/>
    <mergeCell ref="J1189:M1189"/>
    <mergeCell ref="E1196:J1196"/>
    <mergeCell ref="K1196:L1196"/>
    <mergeCell ref="E1197:J1197"/>
    <mergeCell ref="E1199:M1199"/>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G1043:H1043"/>
    <mergeCell ref="I1043:J1043"/>
    <mergeCell ref="K1043:L1043"/>
    <mergeCell ref="G1048:H1048"/>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G963:H963"/>
    <mergeCell ref="G965:H965"/>
    <mergeCell ref="G966:H966"/>
    <mergeCell ref="G967:H967"/>
    <mergeCell ref="G968:H968"/>
    <mergeCell ref="G969:H969"/>
    <mergeCell ref="E926:J926"/>
    <mergeCell ref="K926:L926"/>
    <mergeCell ref="G941:H941"/>
    <mergeCell ref="D946:F946"/>
    <mergeCell ref="J946:M946"/>
    <mergeCell ref="D950:E950"/>
    <mergeCell ref="F950:N950"/>
    <mergeCell ref="G942:H942"/>
    <mergeCell ref="G943:H943"/>
    <mergeCell ref="G944:H944"/>
    <mergeCell ref="E900:J900"/>
    <mergeCell ref="I908:J908"/>
    <mergeCell ref="K908:L908"/>
    <mergeCell ref="G909:H909"/>
    <mergeCell ref="G911:H911"/>
    <mergeCell ref="G912:H912"/>
    <mergeCell ref="E902:M902"/>
    <mergeCell ref="E904:K904"/>
    <mergeCell ref="G908:H908"/>
    <mergeCell ref="G887:H887"/>
    <mergeCell ref="G888:H888"/>
    <mergeCell ref="J892:M892"/>
    <mergeCell ref="D896:E896"/>
    <mergeCell ref="F896:N896"/>
    <mergeCell ref="E899:J899"/>
    <mergeCell ref="K899:L899"/>
    <mergeCell ref="F869:N869"/>
    <mergeCell ref="E872:J872"/>
    <mergeCell ref="K872:L872"/>
    <mergeCell ref="E873:J873"/>
    <mergeCell ref="E875:M875"/>
    <mergeCell ref="E877:K877"/>
    <mergeCell ref="D869:E869"/>
    <mergeCell ref="E845:J845"/>
    <mergeCell ref="K845:L845"/>
    <mergeCell ref="G858:H858"/>
    <mergeCell ref="G859:H859"/>
    <mergeCell ref="G860:H860"/>
    <mergeCell ref="G861:H861"/>
    <mergeCell ref="E850:K850"/>
    <mergeCell ref="G854:H854"/>
    <mergeCell ref="G855:H855"/>
    <mergeCell ref="I854:J854"/>
    <mergeCell ref="G806:H806"/>
    <mergeCell ref="G807:H807"/>
    <mergeCell ref="G808:H808"/>
    <mergeCell ref="G809:H809"/>
    <mergeCell ref="E823:K823"/>
    <mergeCell ref="I827:J827"/>
    <mergeCell ref="K827:L827"/>
    <mergeCell ref="D815:E815"/>
    <mergeCell ref="E819:J819"/>
    <mergeCell ref="G827:H827"/>
    <mergeCell ref="F788:N788"/>
    <mergeCell ref="G779:H779"/>
    <mergeCell ref="G781:H781"/>
    <mergeCell ref="G782:H782"/>
    <mergeCell ref="K800:L800"/>
    <mergeCell ref="G803:H803"/>
    <mergeCell ref="E792:J792"/>
    <mergeCell ref="G801:H801"/>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656:J656"/>
    <mergeCell ref="K656:L656"/>
    <mergeCell ref="G647:H647"/>
    <mergeCell ref="D649:F649"/>
    <mergeCell ref="J649:M649"/>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429:H429"/>
    <mergeCell ref="G430:H430"/>
    <mergeCell ref="G431:H43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E67:K67"/>
    <mergeCell ref="F16:N16"/>
    <mergeCell ref="F17:N17"/>
    <mergeCell ref="G18:N18"/>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E416:M416"/>
    <mergeCell ref="E418:K418"/>
    <mergeCell ref="D410:E410"/>
    <mergeCell ref="K422:L422"/>
    <mergeCell ref="D379:F379"/>
    <mergeCell ref="J379:M379"/>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G533:H533"/>
    <mergeCell ref="G534:H534"/>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494:L494"/>
    <mergeCell ref="E495:J495"/>
    <mergeCell ref="E497:M497"/>
    <mergeCell ref="E499:K499"/>
    <mergeCell ref="E524:M524"/>
    <mergeCell ref="E526:K526"/>
    <mergeCell ref="G511:H511"/>
    <mergeCell ref="E521:J521"/>
    <mergeCell ref="E522:J522"/>
    <mergeCell ref="G508:H508"/>
    <mergeCell ref="E551:M551"/>
    <mergeCell ref="E553:K553"/>
    <mergeCell ref="G557:H557"/>
    <mergeCell ref="I557:J557"/>
    <mergeCell ref="K557:L557"/>
    <mergeCell ref="G558:H558"/>
    <mergeCell ref="E576:J576"/>
    <mergeCell ref="E578:M578"/>
    <mergeCell ref="E580:K580"/>
    <mergeCell ref="G584:H584"/>
    <mergeCell ref="E607:K607"/>
    <mergeCell ref="G611:H611"/>
    <mergeCell ref="I611:J611"/>
    <mergeCell ref="I584:J584"/>
    <mergeCell ref="K584:L584"/>
    <mergeCell ref="G585:H585"/>
    <mergeCell ref="G638:H638"/>
    <mergeCell ref="I638:J638"/>
    <mergeCell ref="D626:E626"/>
    <mergeCell ref="F626:N626"/>
    <mergeCell ref="E629:J629"/>
    <mergeCell ref="G646:H646"/>
    <mergeCell ref="K629:L629"/>
    <mergeCell ref="K638:L638"/>
    <mergeCell ref="G639:H63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701:H701"/>
    <mergeCell ref="D703:F703"/>
    <mergeCell ref="J703:M703"/>
    <mergeCell ref="D707:E707"/>
    <mergeCell ref="E713:M713"/>
    <mergeCell ref="E715:K715"/>
    <mergeCell ref="F707:N707"/>
    <mergeCell ref="K710:L710"/>
    <mergeCell ref="E710:J710"/>
    <mergeCell ref="E711:J711"/>
    <mergeCell ref="D730:F730"/>
    <mergeCell ref="J730:M730"/>
    <mergeCell ref="G720:H720"/>
    <mergeCell ref="G722:H722"/>
    <mergeCell ref="G723:H72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04:H804"/>
    <mergeCell ref="G805:H805"/>
    <mergeCell ref="E794:M794"/>
    <mergeCell ref="E796:K796"/>
    <mergeCell ref="G800:H800"/>
    <mergeCell ref="I800:J800"/>
    <mergeCell ref="D811:F811"/>
    <mergeCell ref="J811:M811"/>
    <mergeCell ref="G828:H828"/>
    <mergeCell ref="G830:H830"/>
    <mergeCell ref="G831:H831"/>
    <mergeCell ref="G832:H832"/>
    <mergeCell ref="F815:N815"/>
    <mergeCell ref="E818:J818"/>
    <mergeCell ref="K818:L818"/>
    <mergeCell ref="E821:M821"/>
    <mergeCell ref="G833:H833"/>
    <mergeCell ref="G834:H834"/>
    <mergeCell ref="G835:H835"/>
    <mergeCell ref="G836:H836"/>
    <mergeCell ref="E846:J846"/>
    <mergeCell ref="E848:M848"/>
    <mergeCell ref="D838:F838"/>
    <mergeCell ref="J838:M838"/>
    <mergeCell ref="D842:E842"/>
    <mergeCell ref="F842:N842"/>
    <mergeCell ref="K854:L854"/>
    <mergeCell ref="G857:H857"/>
    <mergeCell ref="D865:F865"/>
    <mergeCell ref="J865:M865"/>
    <mergeCell ref="G862:H862"/>
    <mergeCell ref="G863:H863"/>
    <mergeCell ref="G881:H881"/>
    <mergeCell ref="I881:J881"/>
    <mergeCell ref="K881:L881"/>
    <mergeCell ref="G889:H889"/>
    <mergeCell ref="G890:H890"/>
    <mergeCell ref="D892:F892"/>
    <mergeCell ref="G882:H882"/>
    <mergeCell ref="G884:H884"/>
    <mergeCell ref="G885:H885"/>
    <mergeCell ref="G886:H886"/>
    <mergeCell ref="G916:H916"/>
    <mergeCell ref="G917:H917"/>
    <mergeCell ref="G914:H914"/>
    <mergeCell ref="G915:H915"/>
    <mergeCell ref="G913:H913"/>
    <mergeCell ref="E927:J927"/>
    <mergeCell ref="D919:F919"/>
    <mergeCell ref="J919:M919"/>
    <mergeCell ref="D923:E923"/>
    <mergeCell ref="F923:N923"/>
    <mergeCell ref="E929:M929"/>
    <mergeCell ref="E931:K931"/>
    <mergeCell ref="G939:H939"/>
    <mergeCell ref="G940:H940"/>
    <mergeCell ref="G935:H935"/>
    <mergeCell ref="I935:J935"/>
    <mergeCell ref="K935:L935"/>
    <mergeCell ref="G936:H936"/>
    <mergeCell ref="G938:H938"/>
    <mergeCell ref="E953:J953"/>
    <mergeCell ref="K953:L953"/>
    <mergeCell ref="E954:J954"/>
    <mergeCell ref="G962:H962"/>
    <mergeCell ref="I962:J962"/>
    <mergeCell ref="K962:L962"/>
    <mergeCell ref="E956:M956"/>
    <mergeCell ref="E958:K958"/>
    <mergeCell ref="G970:H970"/>
    <mergeCell ref="G971:H971"/>
    <mergeCell ref="D973:F973"/>
    <mergeCell ref="J973:M973"/>
    <mergeCell ref="D977:E977"/>
    <mergeCell ref="F977:N977"/>
    <mergeCell ref="E980:J980"/>
    <mergeCell ref="K980:L980"/>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34:J1034"/>
    <mergeCell ref="G1044:H1044"/>
    <mergeCell ref="G1046:H1046"/>
    <mergeCell ref="G1047:H1047"/>
    <mergeCell ref="D1031:E1031"/>
    <mergeCell ref="F1031:N1031"/>
    <mergeCell ref="K1034:L1034"/>
    <mergeCell ref="E1035:J1035"/>
    <mergeCell ref="E1037:M1037"/>
    <mergeCell ref="E1039:K1039"/>
    <mergeCell ref="E1066:K1066"/>
    <mergeCell ref="G1070:H1070"/>
    <mergeCell ref="I1070:J1070"/>
    <mergeCell ref="G1077:H1077"/>
    <mergeCell ref="G1078:H1078"/>
    <mergeCell ref="E1061:J1061"/>
    <mergeCell ref="K1061:L1061"/>
    <mergeCell ref="E1062:J1062"/>
    <mergeCell ref="E1064:M1064"/>
    <mergeCell ref="K1070:L1070"/>
    <mergeCell ref="E1089:J1089"/>
    <mergeCell ref="E1091:M1091"/>
    <mergeCell ref="E1093:K1093"/>
    <mergeCell ref="G1100:H1100"/>
    <mergeCell ref="G1101:H1101"/>
    <mergeCell ref="G1097:H1097"/>
    <mergeCell ref="I1097:J1097"/>
    <mergeCell ref="K1097:L1097"/>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60:H1160"/>
    <mergeCell ref="D1162:F1162"/>
    <mergeCell ref="J1162:M1162"/>
    <mergeCell ref="K1169:L1169"/>
    <mergeCell ref="D1166:E1166"/>
    <mergeCell ref="F1166:N1166"/>
    <mergeCell ref="E1169:J1169"/>
    <mergeCell ref="G1181:H1181"/>
    <mergeCell ref="G1182:H1182"/>
    <mergeCell ref="G1183:H1183"/>
    <mergeCell ref="D1193:E1193"/>
    <mergeCell ref="F1193:N1193"/>
    <mergeCell ref="G1213:H1213"/>
    <mergeCell ref="G1184:H1184"/>
    <mergeCell ref="G1185:H1185"/>
    <mergeCell ref="G1186:H1186"/>
    <mergeCell ref="G1187:H1187"/>
    <mergeCell ref="E1226:M1226"/>
    <mergeCell ref="E1228:K1228"/>
    <mergeCell ref="G1232:H1232"/>
    <mergeCell ref="G1238:H1238"/>
    <mergeCell ref="E1223:J1223"/>
    <mergeCell ref="K1223:L1223"/>
    <mergeCell ref="E1224:J1224"/>
    <mergeCell ref="I1232:J1232"/>
    <mergeCell ref="K1232:L1232"/>
    <mergeCell ref="G1233:H1233"/>
    <mergeCell ref="D1243:F1243"/>
    <mergeCell ref="D1247:E1247"/>
    <mergeCell ref="F1247:N1247"/>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E1305:J1305"/>
    <mergeCell ref="G1313:H1313"/>
    <mergeCell ref="G1314:H1314"/>
    <mergeCell ref="G1316:H1316"/>
    <mergeCell ref="G1319:H1319"/>
    <mergeCell ref="G1320:H1320"/>
    <mergeCell ref="E1307:M1307"/>
    <mergeCell ref="E1309:K1309"/>
    <mergeCell ref="I1313:J1313"/>
    <mergeCell ref="K1313:L1313"/>
    <mergeCell ref="G1341:H1341"/>
    <mergeCell ref="G1343:H1343"/>
    <mergeCell ref="D1351:F1351"/>
    <mergeCell ref="J1351:M1351"/>
    <mergeCell ref="E1331:J1331"/>
    <mergeCell ref="E1332:J1332"/>
    <mergeCell ref="E1334:M1334"/>
    <mergeCell ref="E1336:K1336"/>
    <mergeCell ref="G1344:H1344"/>
    <mergeCell ref="G1345:H1345"/>
    <mergeCell ref="E1385:J1385"/>
    <mergeCell ref="K1385:L1385"/>
    <mergeCell ref="E1386:J1386"/>
    <mergeCell ref="K1394:L1394"/>
    <mergeCell ref="J1378:M1378"/>
    <mergeCell ref="D1382:E1382"/>
    <mergeCell ref="F1382:N1382"/>
    <mergeCell ref="E1388:M1388"/>
    <mergeCell ref="E1390:K1390"/>
    <mergeCell ref="G1394:H1394"/>
    <mergeCell ref="G1401:H1401"/>
    <mergeCell ref="E1413:J1413"/>
    <mergeCell ref="G1422:H1422"/>
    <mergeCell ref="G1425:H1425"/>
    <mergeCell ref="G1421:H1421"/>
    <mergeCell ref="I1421:J1421"/>
    <mergeCell ref="D1409:E1409"/>
    <mergeCell ref="F1409:N1409"/>
    <mergeCell ref="E1412:J1412"/>
    <mergeCell ref="K1412:L1412"/>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F1463:N1463"/>
    <mergeCell ref="E1466:J1466"/>
    <mergeCell ref="K1466:L1466"/>
    <mergeCell ref="G1476:H1476"/>
    <mergeCell ref="I1475:J1475"/>
    <mergeCell ref="K1475:L1475"/>
    <mergeCell ref="G1478:H1478"/>
    <mergeCell ref="D1486:F1486"/>
    <mergeCell ref="J1486:M1486"/>
    <mergeCell ref="G1479:H1479"/>
    <mergeCell ref="G1480:H1480"/>
    <mergeCell ref="G1481:H1481"/>
    <mergeCell ref="G1482:H1482"/>
    <mergeCell ref="G1510:H1510"/>
    <mergeCell ref="G1511:H1511"/>
    <mergeCell ref="D1513:F1513"/>
    <mergeCell ref="G1507:H1507"/>
    <mergeCell ref="G1508:H1508"/>
    <mergeCell ref="G1509:H1509"/>
    <mergeCell ref="J1513:M1513"/>
    <mergeCell ref="E1523:M1523"/>
    <mergeCell ref="E1525:K1525"/>
    <mergeCell ref="G1529:H1529"/>
    <mergeCell ref="G1537:H1537"/>
    <mergeCell ref="G1535:H1535"/>
    <mergeCell ref="G1536:H1536"/>
    <mergeCell ref="G1530:H1530"/>
    <mergeCell ref="G1532:H1532"/>
    <mergeCell ref="G1533:H1533"/>
    <mergeCell ref="G1534:H1534"/>
    <mergeCell ref="G1538:H1538"/>
    <mergeCell ref="E1548:J1548"/>
    <mergeCell ref="E1550:M1550"/>
    <mergeCell ref="E1552:K1552"/>
    <mergeCell ref="G1560:H1560"/>
    <mergeCell ref="G1556:H1556"/>
    <mergeCell ref="I1556:J1556"/>
    <mergeCell ref="K1556:L1556"/>
    <mergeCell ref="D1540:F1540"/>
    <mergeCell ref="J1540:M1540"/>
    <mergeCell ref="G1565:H1565"/>
    <mergeCell ref="E1574:J1574"/>
    <mergeCell ref="K1574:L1574"/>
    <mergeCell ref="E1575:J1575"/>
    <mergeCell ref="G1583:H1583"/>
    <mergeCell ref="I1583:J1583"/>
    <mergeCell ref="K1583:L1583"/>
    <mergeCell ref="E1577:M1577"/>
    <mergeCell ref="E1579:K1579"/>
    <mergeCell ref="E1602:J1602"/>
    <mergeCell ref="E1604:M1604"/>
    <mergeCell ref="G1610:H1610"/>
    <mergeCell ref="G1611:H1611"/>
    <mergeCell ref="D1594:F1594"/>
    <mergeCell ref="J1594:M1594"/>
    <mergeCell ref="D1598:E1598"/>
    <mergeCell ref="F1598:N1598"/>
    <mergeCell ref="E1601:J1601"/>
    <mergeCell ref="K1601:L1601"/>
    <mergeCell ref="G1613:H1613"/>
    <mergeCell ref="G1614:H1614"/>
    <mergeCell ref="G1615:H1615"/>
    <mergeCell ref="G1617:H1617"/>
    <mergeCell ref="G1618:H1618"/>
    <mergeCell ref="G1619:H1619"/>
    <mergeCell ref="E1629:J1629"/>
    <mergeCell ref="G1637:H1637"/>
    <mergeCell ref="G1638:H1638"/>
    <mergeCell ref="G1642:H1642"/>
    <mergeCell ref="G1643:H1643"/>
    <mergeCell ref="G1644:H1644"/>
    <mergeCell ref="E1631:M1631"/>
    <mergeCell ref="E1633:K1633"/>
    <mergeCell ref="I1637:J1637"/>
    <mergeCell ref="K1637:L1637"/>
    <mergeCell ref="G1671:H1671"/>
    <mergeCell ref="G1672:H1672"/>
    <mergeCell ref="G1673:H1673"/>
    <mergeCell ref="G1698:H1698"/>
    <mergeCell ref="G1699:H1699"/>
    <mergeCell ref="G1700:H1700"/>
    <mergeCell ref="E1685:M1685"/>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E1739:M1739"/>
    <mergeCell ref="G1745:H1745"/>
    <mergeCell ref="K1745:L1745"/>
    <mergeCell ref="E1741:K1741"/>
    <mergeCell ref="I1745:J1745"/>
    <mergeCell ref="D1733:E1733"/>
    <mergeCell ref="F1733:N1733"/>
    <mergeCell ref="E1736:J1736"/>
    <mergeCell ref="G1773:H1773"/>
    <mergeCell ref="G1775:H1775"/>
    <mergeCell ref="D1756:F1756"/>
    <mergeCell ref="J1756:M1756"/>
    <mergeCell ref="D1760:E1760"/>
    <mergeCell ref="F1760:N1760"/>
    <mergeCell ref="K1763:L1763"/>
    <mergeCell ref="E1764:J1764"/>
    <mergeCell ref="E1766:M1766"/>
    <mergeCell ref="E1768:K1768"/>
    <mergeCell ref="G1777:H1777"/>
    <mergeCell ref="G1778:H1778"/>
    <mergeCell ref="G1779:H1779"/>
    <mergeCell ref="K1790:L1790"/>
    <mergeCell ref="E1790:J1790"/>
    <mergeCell ref="E1791:J1791"/>
    <mergeCell ref="G1780:H1780"/>
    <mergeCell ref="G1781:H1781"/>
    <mergeCell ref="D1783:F1783"/>
    <mergeCell ref="J1783:M1783"/>
    <mergeCell ref="K1799:L1799"/>
    <mergeCell ref="G1807:H1807"/>
    <mergeCell ref="G1805:H1805"/>
    <mergeCell ref="G1806:H1806"/>
    <mergeCell ref="G1808:H1808"/>
    <mergeCell ref="D1810:F1810"/>
    <mergeCell ref="J1810:M1810"/>
    <mergeCell ref="G1803:H1803"/>
    <mergeCell ref="G1804:H1804"/>
    <mergeCell ref="D1814:E1814"/>
    <mergeCell ref="J1837:M1837"/>
    <mergeCell ref="G1859:H1859"/>
    <mergeCell ref="F1814:N1814"/>
    <mergeCell ref="E1817:J1817"/>
    <mergeCell ref="K1817:L1817"/>
    <mergeCell ref="E1818:J1818"/>
    <mergeCell ref="G1857:H1857"/>
    <mergeCell ref="G1858:H1858"/>
    <mergeCell ref="E1820:M1820"/>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60" fitToHeight="0" orientation="portrait" r:id="rId4"/>
  <headerFoot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379" t="str">
        <f>Translations!$B$678</f>
        <v>D.
Measurement Approach (Matavimo metodas)</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4"/>
      <c r="P2" s="173"/>
    </row>
    <row r="3" spans="1:38" ht="12.75" customHeight="1" x14ac:dyDescent="0.2">
      <c r="A3" s="764"/>
      <c r="B3" s="1568"/>
      <c r="C3" s="1569"/>
      <c r="D3" s="1570"/>
      <c r="E3" s="1362" t="str">
        <f>Translations!$B$27</f>
        <v>Lapo viršus</v>
      </c>
      <c r="F3" s="1362"/>
      <c r="G3" s="1362"/>
      <c r="H3" s="1362"/>
      <c r="I3" s="1362"/>
      <c r="J3" s="1362"/>
      <c r="K3" s="1362"/>
      <c r="L3" s="1362"/>
      <c r="M3" s="1362"/>
      <c r="N3" s="1362"/>
      <c r="O3" s="732"/>
      <c r="P3" s="173"/>
      <c r="U3" s="1156" t="s">
        <v>601</v>
      </c>
      <c r="V3" s="869" t="str">
        <f>ADDRESS(ROW($B$5),COLUMN($B$5)) &amp; ":" &amp; ADDRESS(IF(CNTR_MeasurementRelevant=EUconst_NotRelevant,ROW(P22),ROW(P337))+ROW($P$55)-ROW($P$22),COLUMN($O$5))</f>
        <v>$B$5:$O$55</v>
      </c>
    </row>
    <row r="4" spans="1:38" ht="13.5" customHeight="1" thickBot="1" x14ac:dyDescent="0.25">
      <c r="A4" s="764"/>
      <c r="B4" s="1571"/>
      <c r="C4" s="1572"/>
      <c r="D4" s="1573"/>
      <c r="E4" s="1362" t="str">
        <f>Translations!$B$28</f>
        <v>Lapo galas</v>
      </c>
      <c r="F4" s="1362"/>
      <c r="G4" s="1362"/>
      <c r="H4" s="1362"/>
      <c r="I4" s="1362"/>
      <c r="J4" s="1362"/>
      <c r="K4" s="1362"/>
      <c r="L4" s="1362"/>
      <c r="M4" s="1362"/>
      <c r="N4" s="1362"/>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414" t="str">
        <f>Translations!$B$499</f>
        <v>D. Matavimu grindžiami metodai</v>
      </c>
      <c r="D6" s="1414"/>
      <c r="E6" s="1414"/>
      <c r="F6" s="1414"/>
      <c r="G6" s="1414"/>
      <c r="H6" s="1414"/>
      <c r="I6" s="1414"/>
      <c r="J6" s="1414"/>
      <c r="K6" s="1414"/>
      <c r="L6" s="1576" t="str">
        <f>IF(OR(CNTR_InstHasMeasurement=TRUE,CNTR_InstHasN2O=TRUE,CNTR_InstHasTransferredCO2=TRUE),EUconst_Relevant,IF(COUNTA(CNTR_ListRelevantSections)&gt;0,EUconst_NotRelevant,EUconst_Relevant))</f>
        <v>nesvarbu</v>
      </c>
      <c r="M6" s="1577"/>
      <c r="N6" s="1578"/>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498" t="str">
        <f>IF(L6=EUconst_NotRelevant,HYPERLINK("#JUMP_G_Top",EUconst_MsgNextSheet),HYPERLINK("",EUconst_MsgEnterThisSection))</f>
        <v xml:space="preserve">&lt;&lt;&lt; Į kitą lapą pereisite paspaudę čia &gt;&gt;&gt; </v>
      </c>
      <c r="L8" s="1498"/>
      <c r="M8" s="1498"/>
      <c r="N8" s="1498"/>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46" t="str">
        <f>Translations!$B$681</f>
        <v>Ši vertė – atitinkamų ŠESD (CO2 arba N2O) metinis valandinis vidurkis kaminų dujose.</v>
      </c>
      <c r="G12" s="1546"/>
      <c r="H12" s="1546"/>
      <c r="I12" s="1546"/>
      <c r="J12" s="1546"/>
      <c r="K12" s="1546"/>
      <c r="L12" s="1546"/>
      <c r="M12" s="1546"/>
      <c r="N12" s="1546"/>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92" t="str">
        <f>Translations!$B$682</f>
        <v>Biomasės dalis:</v>
      </c>
      <c r="F13" s="1546" t="str">
        <f>Translations!$B$642</f>
        <v>Biomasės dalis – trupmena išreikštas iš biomasės susidariusios anglies kiekio ir kuro arba medžiagos viso anglies kiekio santykis.</v>
      </c>
      <c r="G13" s="1546"/>
      <c r="H13" s="1546"/>
      <c r="I13" s="1546"/>
      <c r="J13" s="1546"/>
      <c r="K13" s="1546"/>
      <c r="L13" s="1546"/>
      <c r="M13" s="1546"/>
      <c r="N13" s="1546"/>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93"/>
      <c r="F14" s="1496" t="str">
        <f>Translations!$B$643</f>
        <v>Ši vertė turėtų būti susijusi su visa biomase, atitinkančia šias sąlygas:</v>
      </c>
      <c r="G14" s="1496"/>
      <c r="H14" s="1496"/>
      <c r="I14" s="1496"/>
      <c r="J14" s="1496"/>
      <c r="K14" s="1496"/>
      <c r="L14" s="1496"/>
      <c r="M14" s="1496"/>
      <c r="N14" s="1496"/>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496" t="str">
        <f>Translations!$B$644</f>
        <v>jai netaikomi tvarumo kriterijai (pvz., jeigu tai kietasis kuras) ARBA</v>
      </c>
      <c r="H15" s="1496"/>
      <c r="I15" s="1496"/>
      <c r="J15" s="1496"/>
      <c r="K15" s="1496"/>
      <c r="L15" s="1496"/>
      <c r="M15" s="1496"/>
      <c r="N15" s="1496"/>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44" t="str">
        <f>Translations!$B$645</f>
        <v>jai taikomi tvarumo kriterijai ir ji tuos kriterijus atitinka.</v>
      </c>
      <c r="H16" s="1544"/>
      <c r="I16" s="1544"/>
      <c r="J16" s="1544"/>
      <c r="K16" s="1544"/>
      <c r="L16" s="1544"/>
      <c r="M16" s="1544"/>
      <c r="N16" s="1544"/>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594" t="str">
        <f>Translations!$B$683</f>
        <v>netvarios biomasės dalis:</v>
      </c>
      <c r="F17" s="1546" t="str">
        <f>Translations!$B$648</f>
        <v>„Netvarios“ biomasės dalis – trupmena išreikštas iš netvarios biomasės susidariusios anglies kiekio ir kuro arba medžiagos viso anglies kiekio santykis.</v>
      </c>
      <c r="G17" s="1546"/>
      <c r="H17" s="1546"/>
      <c r="I17" s="1546"/>
      <c r="J17" s="1546"/>
      <c r="K17" s="1546"/>
      <c r="L17" s="1546"/>
      <c r="M17" s="1546"/>
      <c r="N17" s="1546"/>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595"/>
      <c r="F18" s="1544" t="str">
        <f>Translations!$B$649</f>
        <v>Ši vertė turėtų būti susijusi tik su tokia biomase, kuriai taikomi tvarumo kriterijai ir kuri tų kriterijų neatitinka.</v>
      </c>
      <c r="G18" s="1544"/>
      <c r="H18" s="1544"/>
      <c r="I18" s="1544"/>
      <c r="J18" s="1544"/>
      <c r="K18" s="1544"/>
      <c r="L18" s="1544"/>
      <c r="M18" s="1544"/>
      <c r="N18" s="1544"/>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61" t="str">
        <f>Translations!$B$685</f>
        <v>atitinkamų ŠESD visuotinio atšilimo potencialas.</v>
      </c>
      <c r="G19" s="1561"/>
      <c r="H19" s="1561"/>
      <c r="I19" s="1561"/>
      <c r="J19" s="1561"/>
      <c r="K19" s="1561"/>
      <c r="L19" s="1561"/>
      <c r="M19" s="1561"/>
      <c r="N19" s="1561"/>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52" t="str">
        <f>IF(ISBLANK(G22),"",IF(INDEX(B_InstallationDescription!$M$156:$M$165,MATCH(S22,B_InstallationDescription!$E$156:$E$165,0))&gt;0,INDEX(B_InstallationDescription!$M$156:$M$165,MATCH(S22,B_InstallationDescription!$E$156:$E$165,0)),""))</f>
        <v/>
      </c>
      <c r="F22" s="1553"/>
      <c r="G22" s="1539"/>
      <c r="H22" s="1540"/>
      <c r="I22" s="1540"/>
      <c r="J22" s="1541"/>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412" t="str">
        <f>Translations!$B$690</f>
        <v>Skaičiavimai</v>
      </c>
      <c r="F28" s="1412"/>
      <c r="G28" s="1412"/>
      <c r="H28" s="1412"/>
      <c r="I28" s="1412"/>
      <c r="J28" s="1412"/>
      <c r="K28" s="1412"/>
      <c r="L28" s="1412"/>
      <c r="M28" s="1412"/>
      <c r="N28" s="1412"/>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87" t="str">
        <f>Translations!$B$692</f>
        <v>Patvirtinamųjų skaičiavimų rezultatas (iškastinis kuras):</v>
      </c>
      <c r="K30" s="1587"/>
      <c r="L30" s="1587"/>
      <c r="M30" s="1587"/>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588"/>
      <c r="F31" s="1589"/>
      <c r="G31" s="1589"/>
      <c r="H31" s="1589"/>
      <c r="I31" s="1590"/>
      <c r="J31" s="1587" t="str">
        <f>Translations!$B$693</f>
        <v>Patvirtinamųjų skaičiavimų rezultatas (biomasė):</v>
      </c>
      <c r="K31" s="1587"/>
      <c r="L31" s="1587"/>
      <c r="M31" s="1587"/>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412" t="str">
        <f>Translations!$B$700</f>
        <v>Perduotasis / būdingasis CO2</v>
      </c>
      <c r="F44" s="1412"/>
      <c r="G44" s="1412"/>
      <c r="H44" s="1412"/>
      <c r="I44" s="1412"/>
      <c r="J44" s="1412"/>
      <c r="K44" s="1412"/>
      <c r="L44" s="1412"/>
      <c r="M44" s="1412"/>
      <c r="N44" s="1412"/>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91"/>
      <c r="J46" s="1579"/>
      <c r="K46" s="1579"/>
      <c r="L46" s="1579"/>
      <c r="M46" s="1579"/>
      <c r="N46" s="1579"/>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1"/>
      <c r="J47" s="1579"/>
      <c r="K47" s="1579"/>
      <c r="L47" s="1579"/>
      <c r="M47" s="1579"/>
      <c r="N47" s="1579"/>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91"/>
      <c r="J48" s="1579"/>
      <c r="K48" s="1579"/>
      <c r="L48" s="1579"/>
      <c r="M48" s="1579"/>
      <c r="N48" s="1579"/>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79"/>
      <c r="J49" s="1579"/>
      <c r="K49" s="1579"/>
      <c r="L49" s="1579"/>
      <c r="M49" s="1579"/>
      <c r="N49" s="1579"/>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86" t="str">
        <f>Translations!$B$701</f>
        <v>Pastabos (pvz., patvirtinamųjų skaičiavimų aprašas arba ar trūksta didelės duomenų dalies):</v>
      </c>
      <c r="F52" s="1586"/>
      <c r="G52" s="1586"/>
      <c r="H52" s="1586"/>
      <c r="I52" s="1586"/>
      <c r="J52" s="1586"/>
      <c r="K52" s="1586"/>
      <c r="L52" s="1586"/>
      <c r="M52" s="1586"/>
      <c r="N52" s="1586"/>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80"/>
      <c r="F53" s="1581"/>
      <c r="G53" s="1581"/>
      <c r="H53" s="1581"/>
      <c r="I53" s="1581"/>
      <c r="J53" s="1581"/>
      <c r="K53" s="1581"/>
      <c r="L53" s="1581"/>
      <c r="M53" s="1581"/>
      <c r="N53" s="1582"/>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83"/>
      <c r="F54" s="1584"/>
      <c r="G54" s="1584"/>
      <c r="H54" s="1584"/>
      <c r="I54" s="1584"/>
      <c r="J54" s="1584"/>
      <c r="K54" s="1584"/>
      <c r="L54" s="1584"/>
      <c r="M54" s="1584"/>
      <c r="N54" s="1585"/>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52" t="str">
        <f>IF(ISBLANK(G57),"",IF(INDEX(B_InstallationDescription!$M$156:$M$165,MATCH(S57,B_InstallationDescription!$E$156:$E$165,0))&gt;0,INDEX(B_InstallationDescription!$M$156:$M$165,MATCH(S57,B_InstallationDescription!$E$156:$E$165,0)),""))</f>
        <v/>
      </c>
      <c r="F57" s="1553"/>
      <c r="G57" s="1539"/>
      <c r="H57" s="1540"/>
      <c r="I57" s="1540"/>
      <c r="J57" s="1541"/>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412" t="str">
        <f>Translations!$B$690</f>
        <v>Skaičiavimai</v>
      </c>
      <c r="F63" s="1412"/>
      <c r="G63" s="1412"/>
      <c r="H63" s="1412"/>
      <c r="I63" s="1412"/>
      <c r="J63" s="1412"/>
      <c r="K63" s="1412"/>
      <c r="L63" s="1412"/>
      <c r="M63" s="1412"/>
      <c r="N63" s="1412"/>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87" t="str">
        <f>Translations!$B$692</f>
        <v>Patvirtinamųjų skaičiavimų rezultatas (iškastinis kuras):</v>
      </c>
      <c r="K65" s="1587"/>
      <c r="L65" s="1587"/>
      <c r="M65" s="1587"/>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588"/>
      <c r="F66" s="1589"/>
      <c r="G66" s="1589"/>
      <c r="H66" s="1589"/>
      <c r="I66" s="1590"/>
      <c r="J66" s="1587" t="str">
        <f>Translations!$B$693</f>
        <v>Patvirtinamųjų skaičiavimų rezultatas (biomasė):</v>
      </c>
      <c r="K66" s="1587"/>
      <c r="L66" s="1587"/>
      <c r="M66" s="1587"/>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412" t="str">
        <f>Translations!$B$700</f>
        <v>Perduotasis / būdingasis CO2</v>
      </c>
      <c r="F79" s="1412"/>
      <c r="G79" s="1412"/>
      <c r="H79" s="1412"/>
      <c r="I79" s="1412"/>
      <c r="J79" s="1412"/>
      <c r="K79" s="1412"/>
      <c r="L79" s="1412"/>
      <c r="M79" s="1412"/>
      <c r="N79" s="1412"/>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79"/>
      <c r="J81" s="1579"/>
      <c r="K81" s="1579"/>
      <c r="L81" s="1579"/>
      <c r="M81" s="1579"/>
      <c r="N81" s="1579"/>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79"/>
      <c r="J82" s="1579"/>
      <c r="K82" s="1579"/>
      <c r="L82" s="1579"/>
      <c r="M82" s="1579"/>
      <c r="N82" s="1579"/>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79"/>
      <c r="J83" s="1579"/>
      <c r="K83" s="1579"/>
      <c r="L83" s="1579"/>
      <c r="M83" s="1579"/>
      <c r="N83" s="1579"/>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79"/>
      <c r="J84" s="1579"/>
      <c r="K84" s="1579"/>
      <c r="L84" s="1579"/>
      <c r="M84" s="1579"/>
      <c r="N84" s="1579"/>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86" t="str">
        <f>Translations!$B$701</f>
        <v>Pastabos (pvz., patvirtinamųjų skaičiavimų aprašas arba ar trūksta didelės duomenų dalies):</v>
      </c>
      <c r="F87" s="1586"/>
      <c r="G87" s="1586"/>
      <c r="H87" s="1586"/>
      <c r="I87" s="1586"/>
      <c r="J87" s="1586"/>
      <c r="K87" s="1586"/>
      <c r="L87" s="1586"/>
      <c r="M87" s="1586"/>
      <c r="N87" s="1586"/>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80"/>
      <c r="F88" s="1581"/>
      <c r="G88" s="1581"/>
      <c r="H88" s="1581"/>
      <c r="I88" s="1581"/>
      <c r="J88" s="1581"/>
      <c r="K88" s="1581"/>
      <c r="L88" s="1581"/>
      <c r="M88" s="1581"/>
      <c r="N88" s="1582"/>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83"/>
      <c r="F89" s="1584"/>
      <c r="G89" s="1584"/>
      <c r="H89" s="1584"/>
      <c r="I89" s="1584"/>
      <c r="J89" s="1584"/>
      <c r="K89" s="1584"/>
      <c r="L89" s="1584"/>
      <c r="M89" s="1584"/>
      <c r="N89" s="1585"/>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52" t="str">
        <f>IF(ISBLANK(G92),"",IF(INDEX(B_InstallationDescription!$M$156:$M$165,MATCH(S92,B_InstallationDescription!$E$156:$E$165,0))&gt;0,INDEX(B_InstallationDescription!$M$156:$M$165,MATCH(S92,B_InstallationDescription!$E$156:$E$165,0)),""))</f>
        <v/>
      </c>
      <c r="F92" s="1553"/>
      <c r="G92" s="1539"/>
      <c r="H92" s="1540"/>
      <c r="I92" s="1540"/>
      <c r="J92" s="1541"/>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412" t="str">
        <f>Translations!$B$690</f>
        <v>Skaičiavimai</v>
      </c>
      <c r="F98" s="1412"/>
      <c r="G98" s="1412"/>
      <c r="H98" s="1412"/>
      <c r="I98" s="1412"/>
      <c r="J98" s="1412"/>
      <c r="K98" s="1412"/>
      <c r="L98" s="1412"/>
      <c r="M98" s="1412"/>
      <c r="N98" s="1412"/>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87" t="str">
        <f>Translations!$B$692</f>
        <v>Patvirtinamųjų skaičiavimų rezultatas (iškastinis kuras):</v>
      </c>
      <c r="K100" s="1587"/>
      <c r="L100" s="1587"/>
      <c r="M100" s="1587"/>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588"/>
      <c r="F101" s="1589"/>
      <c r="G101" s="1589"/>
      <c r="H101" s="1589"/>
      <c r="I101" s="1590"/>
      <c r="J101" s="1587" t="str">
        <f>Translations!$B$693</f>
        <v>Patvirtinamųjų skaičiavimų rezultatas (biomasė):</v>
      </c>
      <c r="K101" s="1587"/>
      <c r="L101" s="1587"/>
      <c r="M101" s="1587"/>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412" t="str">
        <f>Translations!$B$700</f>
        <v>Perduotasis / būdingasis CO2</v>
      </c>
      <c r="F114" s="1412"/>
      <c r="G114" s="1412"/>
      <c r="H114" s="1412"/>
      <c r="I114" s="1412"/>
      <c r="J114" s="1412"/>
      <c r="K114" s="1412"/>
      <c r="L114" s="1412"/>
      <c r="M114" s="1412"/>
      <c r="N114" s="1412"/>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91"/>
      <c r="J116" s="1579"/>
      <c r="K116" s="1579"/>
      <c r="L116" s="1579"/>
      <c r="M116" s="1579"/>
      <c r="N116" s="1579"/>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91"/>
      <c r="J117" s="1579"/>
      <c r="K117" s="1579"/>
      <c r="L117" s="1579"/>
      <c r="M117" s="1579"/>
      <c r="N117" s="1579"/>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91"/>
      <c r="J118" s="1579"/>
      <c r="K118" s="1579"/>
      <c r="L118" s="1579"/>
      <c r="M118" s="1579"/>
      <c r="N118" s="1579"/>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79"/>
      <c r="J119" s="1579"/>
      <c r="K119" s="1579"/>
      <c r="L119" s="1579"/>
      <c r="M119" s="1579"/>
      <c r="N119" s="1579"/>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86" t="str">
        <f>Translations!$B$701</f>
        <v>Pastabos (pvz., patvirtinamųjų skaičiavimų aprašas arba ar trūksta didelės duomenų dalies):</v>
      </c>
      <c r="F122" s="1586"/>
      <c r="G122" s="1586"/>
      <c r="H122" s="1586"/>
      <c r="I122" s="1586"/>
      <c r="J122" s="1586"/>
      <c r="K122" s="1586"/>
      <c r="L122" s="1586"/>
      <c r="M122" s="1586"/>
      <c r="N122" s="1586"/>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80"/>
      <c r="F123" s="1581"/>
      <c r="G123" s="1581"/>
      <c r="H123" s="1581"/>
      <c r="I123" s="1581"/>
      <c r="J123" s="1581"/>
      <c r="K123" s="1581"/>
      <c r="L123" s="1581"/>
      <c r="M123" s="1581"/>
      <c r="N123" s="1582"/>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83"/>
      <c r="F124" s="1584"/>
      <c r="G124" s="1584"/>
      <c r="H124" s="1584"/>
      <c r="I124" s="1584"/>
      <c r="J124" s="1584"/>
      <c r="K124" s="1584"/>
      <c r="L124" s="1584"/>
      <c r="M124" s="1584"/>
      <c r="N124" s="1585"/>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52" t="str">
        <f>IF(ISBLANK(G127),"",IF(INDEX(B_InstallationDescription!$M$156:$M$165,MATCH(S127,B_InstallationDescription!$E$156:$E$165,0))&gt;0,INDEX(B_InstallationDescription!$M$156:$M$165,MATCH(S127,B_InstallationDescription!$E$156:$E$165,0)),""))</f>
        <v/>
      </c>
      <c r="F127" s="1553"/>
      <c r="G127" s="1539"/>
      <c r="H127" s="1540"/>
      <c r="I127" s="1540"/>
      <c r="J127" s="1541"/>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412" t="str">
        <f>Translations!$B$690</f>
        <v>Skaičiavimai</v>
      </c>
      <c r="F133" s="1412"/>
      <c r="G133" s="1412"/>
      <c r="H133" s="1412"/>
      <c r="I133" s="1412"/>
      <c r="J133" s="1412"/>
      <c r="K133" s="1412"/>
      <c r="L133" s="1412"/>
      <c r="M133" s="1412"/>
      <c r="N133" s="1412"/>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87" t="str">
        <f>Translations!$B$692</f>
        <v>Patvirtinamųjų skaičiavimų rezultatas (iškastinis kuras):</v>
      </c>
      <c r="K135" s="1587"/>
      <c r="L135" s="1587"/>
      <c r="M135" s="1587"/>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588"/>
      <c r="F136" s="1589"/>
      <c r="G136" s="1589"/>
      <c r="H136" s="1589"/>
      <c r="I136" s="1590"/>
      <c r="J136" s="1587" t="str">
        <f>Translations!$B$693</f>
        <v>Patvirtinamųjų skaičiavimų rezultatas (biomasė):</v>
      </c>
      <c r="K136" s="1587"/>
      <c r="L136" s="1587"/>
      <c r="M136" s="1587"/>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412" t="str">
        <f>Translations!$B$700</f>
        <v>Perduotasis / būdingasis CO2</v>
      </c>
      <c r="F149" s="1412"/>
      <c r="G149" s="1412"/>
      <c r="H149" s="1412"/>
      <c r="I149" s="1412"/>
      <c r="J149" s="1412"/>
      <c r="K149" s="1412"/>
      <c r="L149" s="1412"/>
      <c r="M149" s="1412"/>
      <c r="N149" s="1412"/>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91"/>
      <c r="J151" s="1579"/>
      <c r="K151" s="1579"/>
      <c r="L151" s="1579"/>
      <c r="M151" s="1579"/>
      <c r="N151" s="1579"/>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91"/>
      <c r="J152" s="1579"/>
      <c r="K152" s="1579"/>
      <c r="L152" s="1579"/>
      <c r="M152" s="1579"/>
      <c r="N152" s="1579"/>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91"/>
      <c r="J153" s="1579"/>
      <c r="K153" s="1579"/>
      <c r="L153" s="1579"/>
      <c r="M153" s="1579"/>
      <c r="N153" s="1579"/>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79"/>
      <c r="J154" s="1579"/>
      <c r="K154" s="1579"/>
      <c r="L154" s="1579"/>
      <c r="M154" s="1579"/>
      <c r="N154" s="1579"/>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86" t="str">
        <f>Translations!$B$701</f>
        <v>Pastabos (pvz., patvirtinamųjų skaičiavimų aprašas arba ar trūksta didelės duomenų dalies):</v>
      </c>
      <c r="F157" s="1586"/>
      <c r="G157" s="1586"/>
      <c r="H157" s="1586"/>
      <c r="I157" s="1586"/>
      <c r="J157" s="1586"/>
      <c r="K157" s="1586"/>
      <c r="L157" s="1586"/>
      <c r="M157" s="1586"/>
      <c r="N157" s="1586"/>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80"/>
      <c r="F158" s="1581"/>
      <c r="G158" s="1581"/>
      <c r="H158" s="1581"/>
      <c r="I158" s="1581"/>
      <c r="J158" s="1581"/>
      <c r="K158" s="1581"/>
      <c r="L158" s="1581"/>
      <c r="M158" s="1581"/>
      <c r="N158" s="1582"/>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83"/>
      <c r="F159" s="1584"/>
      <c r="G159" s="1584"/>
      <c r="H159" s="1584"/>
      <c r="I159" s="1584"/>
      <c r="J159" s="1584"/>
      <c r="K159" s="1584"/>
      <c r="L159" s="1584"/>
      <c r="M159" s="1584"/>
      <c r="N159" s="1585"/>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52" t="str">
        <f>IF(ISBLANK(G162),"",IF(INDEX(B_InstallationDescription!$M$156:$M$165,MATCH(S162,B_InstallationDescription!$E$156:$E$165,0))&gt;0,INDEX(B_InstallationDescription!$M$156:$M$165,MATCH(S162,B_InstallationDescription!$E$156:$E$165,0)),""))</f>
        <v/>
      </c>
      <c r="F162" s="1553"/>
      <c r="G162" s="1539"/>
      <c r="H162" s="1540"/>
      <c r="I162" s="1540"/>
      <c r="J162" s="1541"/>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412" t="str">
        <f>Translations!$B$690</f>
        <v>Skaičiavimai</v>
      </c>
      <c r="F168" s="1412"/>
      <c r="G168" s="1412"/>
      <c r="H168" s="1412"/>
      <c r="I168" s="1412"/>
      <c r="J168" s="1412"/>
      <c r="K168" s="1412"/>
      <c r="L168" s="1412"/>
      <c r="M168" s="1412"/>
      <c r="N168" s="1412"/>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87" t="str">
        <f>Translations!$B$692</f>
        <v>Patvirtinamųjų skaičiavimų rezultatas (iškastinis kuras):</v>
      </c>
      <c r="K170" s="1587"/>
      <c r="L170" s="1587"/>
      <c r="M170" s="1587"/>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588"/>
      <c r="F171" s="1589"/>
      <c r="G171" s="1589"/>
      <c r="H171" s="1589"/>
      <c r="I171" s="1590"/>
      <c r="J171" s="1587" t="str">
        <f>Translations!$B$693</f>
        <v>Patvirtinamųjų skaičiavimų rezultatas (biomasė):</v>
      </c>
      <c r="K171" s="1587"/>
      <c r="L171" s="1587"/>
      <c r="M171" s="1587"/>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412" t="str">
        <f>Translations!$B$700</f>
        <v>Perduotasis / būdingasis CO2</v>
      </c>
      <c r="F184" s="1412"/>
      <c r="G184" s="1412"/>
      <c r="H184" s="1412"/>
      <c r="I184" s="1412"/>
      <c r="J184" s="1412"/>
      <c r="K184" s="1412"/>
      <c r="L184" s="1412"/>
      <c r="M184" s="1412"/>
      <c r="N184" s="1412"/>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79"/>
      <c r="J186" s="1579"/>
      <c r="K186" s="1579"/>
      <c r="L186" s="1579"/>
      <c r="M186" s="1579"/>
      <c r="N186" s="1579"/>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79"/>
      <c r="J187" s="1579"/>
      <c r="K187" s="1579"/>
      <c r="L187" s="1579"/>
      <c r="M187" s="1579"/>
      <c r="N187" s="1579"/>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79"/>
      <c r="J188" s="1579"/>
      <c r="K188" s="1579"/>
      <c r="L188" s="1579"/>
      <c r="M188" s="1579"/>
      <c r="N188" s="1579"/>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79"/>
      <c r="J189" s="1579"/>
      <c r="K189" s="1579"/>
      <c r="L189" s="1579"/>
      <c r="M189" s="1579"/>
      <c r="N189" s="1579"/>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86" t="str">
        <f>Translations!$B$701</f>
        <v>Pastabos (pvz., patvirtinamųjų skaičiavimų aprašas arba ar trūksta didelės duomenų dalies):</v>
      </c>
      <c r="F192" s="1586"/>
      <c r="G192" s="1586"/>
      <c r="H192" s="1586"/>
      <c r="I192" s="1586"/>
      <c r="J192" s="1586"/>
      <c r="K192" s="1586"/>
      <c r="L192" s="1586"/>
      <c r="M192" s="1586"/>
      <c r="N192" s="1586"/>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80"/>
      <c r="F193" s="1581"/>
      <c r="G193" s="1581"/>
      <c r="H193" s="1581"/>
      <c r="I193" s="1581"/>
      <c r="J193" s="1581"/>
      <c r="K193" s="1581"/>
      <c r="L193" s="1581"/>
      <c r="M193" s="1581"/>
      <c r="N193" s="1582"/>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83"/>
      <c r="F194" s="1584"/>
      <c r="G194" s="1584"/>
      <c r="H194" s="1584"/>
      <c r="I194" s="1584"/>
      <c r="J194" s="1584"/>
      <c r="K194" s="1584"/>
      <c r="L194" s="1584"/>
      <c r="M194" s="1584"/>
      <c r="N194" s="1585"/>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52" t="str">
        <f>IF(ISBLANK(G197),"",IF(INDEX(B_InstallationDescription!$M$156:$M$165,MATCH(S197,B_InstallationDescription!$E$156:$E$165,0))&gt;0,INDEX(B_InstallationDescription!$M$156:$M$165,MATCH(S197,B_InstallationDescription!$E$156:$E$165,0)),""))</f>
        <v/>
      </c>
      <c r="F197" s="1553"/>
      <c r="G197" s="1539"/>
      <c r="H197" s="1540"/>
      <c r="I197" s="1540"/>
      <c r="J197" s="1541"/>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412" t="str">
        <f>Translations!$B$690</f>
        <v>Skaičiavimai</v>
      </c>
      <c r="F203" s="1412"/>
      <c r="G203" s="1412"/>
      <c r="H203" s="1412"/>
      <c r="I203" s="1412"/>
      <c r="J203" s="1412"/>
      <c r="K203" s="1412"/>
      <c r="L203" s="1412"/>
      <c r="M203" s="1412"/>
      <c r="N203" s="1412"/>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87" t="str">
        <f>Translations!$B$692</f>
        <v>Patvirtinamųjų skaičiavimų rezultatas (iškastinis kuras):</v>
      </c>
      <c r="K205" s="1587"/>
      <c r="L205" s="1587"/>
      <c r="M205" s="1587"/>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588"/>
      <c r="F206" s="1589"/>
      <c r="G206" s="1589"/>
      <c r="H206" s="1589"/>
      <c r="I206" s="1590"/>
      <c r="J206" s="1587" t="str">
        <f>Translations!$B$693</f>
        <v>Patvirtinamųjų skaičiavimų rezultatas (biomasė):</v>
      </c>
      <c r="K206" s="1587"/>
      <c r="L206" s="1587"/>
      <c r="M206" s="1587"/>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412" t="str">
        <f>Translations!$B$700</f>
        <v>Perduotasis / būdingasis CO2</v>
      </c>
      <c r="F219" s="1412"/>
      <c r="G219" s="1412"/>
      <c r="H219" s="1412"/>
      <c r="I219" s="1412"/>
      <c r="J219" s="1412"/>
      <c r="K219" s="1412"/>
      <c r="L219" s="1412"/>
      <c r="M219" s="1412"/>
      <c r="N219" s="1412"/>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91"/>
      <c r="J221" s="1579"/>
      <c r="K221" s="1579"/>
      <c r="L221" s="1579"/>
      <c r="M221" s="1579"/>
      <c r="N221" s="1579"/>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91"/>
      <c r="J222" s="1579"/>
      <c r="K222" s="1579"/>
      <c r="L222" s="1579"/>
      <c r="M222" s="1579"/>
      <c r="N222" s="1579"/>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91"/>
      <c r="J223" s="1579"/>
      <c r="K223" s="1579"/>
      <c r="L223" s="1579"/>
      <c r="M223" s="1579"/>
      <c r="N223" s="1579"/>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79"/>
      <c r="J224" s="1579"/>
      <c r="K224" s="1579"/>
      <c r="L224" s="1579"/>
      <c r="M224" s="1579"/>
      <c r="N224" s="1579"/>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86" t="str">
        <f>Translations!$B$701</f>
        <v>Pastabos (pvz., patvirtinamųjų skaičiavimų aprašas arba ar trūksta didelės duomenų dalies):</v>
      </c>
      <c r="F227" s="1586"/>
      <c r="G227" s="1586"/>
      <c r="H227" s="1586"/>
      <c r="I227" s="1586"/>
      <c r="J227" s="1586"/>
      <c r="K227" s="1586"/>
      <c r="L227" s="1586"/>
      <c r="M227" s="1586"/>
      <c r="N227" s="1586"/>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80"/>
      <c r="F228" s="1581"/>
      <c r="G228" s="1581"/>
      <c r="H228" s="1581"/>
      <c r="I228" s="1581"/>
      <c r="J228" s="1581"/>
      <c r="K228" s="1581"/>
      <c r="L228" s="1581"/>
      <c r="M228" s="1581"/>
      <c r="N228" s="1582"/>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83"/>
      <c r="F229" s="1584"/>
      <c r="G229" s="1584"/>
      <c r="H229" s="1584"/>
      <c r="I229" s="1584"/>
      <c r="J229" s="1584"/>
      <c r="K229" s="1584"/>
      <c r="L229" s="1584"/>
      <c r="M229" s="1584"/>
      <c r="N229" s="1585"/>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52" t="str">
        <f>IF(ISBLANK(G232),"",IF(INDEX(B_InstallationDescription!$M$156:$M$165,MATCH(S232,B_InstallationDescription!$E$156:$E$165,0))&gt;0,INDEX(B_InstallationDescription!$M$156:$M$165,MATCH(S232,B_InstallationDescription!$E$156:$E$165,0)),""))</f>
        <v/>
      </c>
      <c r="F232" s="1553"/>
      <c r="G232" s="1539"/>
      <c r="H232" s="1540"/>
      <c r="I232" s="1540"/>
      <c r="J232" s="1541"/>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412" t="str">
        <f>Translations!$B$690</f>
        <v>Skaičiavimai</v>
      </c>
      <c r="F238" s="1412"/>
      <c r="G238" s="1412"/>
      <c r="H238" s="1412"/>
      <c r="I238" s="1412"/>
      <c r="J238" s="1412"/>
      <c r="K238" s="1412"/>
      <c r="L238" s="1412"/>
      <c r="M238" s="1412"/>
      <c r="N238" s="1412"/>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87" t="str">
        <f>Translations!$B$692</f>
        <v>Patvirtinamųjų skaičiavimų rezultatas (iškastinis kuras):</v>
      </c>
      <c r="K240" s="1587"/>
      <c r="L240" s="1587"/>
      <c r="M240" s="1587"/>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588"/>
      <c r="F241" s="1589"/>
      <c r="G241" s="1589"/>
      <c r="H241" s="1589"/>
      <c r="I241" s="1590"/>
      <c r="J241" s="1587" t="str">
        <f>Translations!$B$693</f>
        <v>Patvirtinamųjų skaičiavimų rezultatas (biomasė):</v>
      </c>
      <c r="K241" s="1587"/>
      <c r="L241" s="1587"/>
      <c r="M241" s="1587"/>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412" t="str">
        <f>Translations!$B$700</f>
        <v>Perduotasis / būdingasis CO2</v>
      </c>
      <c r="F254" s="1412"/>
      <c r="G254" s="1412"/>
      <c r="H254" s="1412"/>
      <c r="I254" s="1412"/>
      <c r="J254" s="1412"/>
      <c r="K254" s="1412"/>
      <c r="L254" s="1412"/>
      <c r="M254" s="1412"/>
      <c r="N254" s="1412"/>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79"/>
      <c r="J256" s="1579"/>
      <c r="K256" s="1579"/>
      <c r="L256" s="1579"/>
      <c r="M256" s="1579"/>
      <c r="N256" s="1579"/>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79"/>
      <c r="J257" s="1579"/>
      <c r="K257" s="1579"/>
      <c r="L257" s="1579"/>
      <c r="M257" s="1579"/>
      <c r="N257" s="1579"/>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79"/>
      <c r="J258" s="1579"/>
      <c r="K258" s="1579"/>
      <c r="L258" s="1579"/>
      <c r="M258" s="1579"/>
      <c r="N258" s="1579"/>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79"/>
      <c r="J259" s="1579"/>
      <c r="K259" s="1579"/>
      <c r="L259" s="1579"/>
      <c r="M259" s="1579"/>
      <c r="N259" s="1579"/>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86" t="str">
        <f>Translations!$B$701</f>
        <v>Pastabos (pvz., patvirtinamųjų skaičiavimų aprašas arba ar trūksta didelės duomenų dalies):</v>
      </c>
      <c r="F262" s="1586"/>
      <c r="G262" s="1586"/>
      <c r="H262" s="1586"/>
      <c r="I262" s="1586"/>
      <c r="J262" s="1586"/>
      <c r="K262" s="1586"/>
      <c r="L262" s="1586"/>
      <c r="M262" s="1586"/>
      <c r="N262" s="1586"/>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80"/>
      <c r="F263" s="1581"/>
      <c r="G263" s="1581"/>
      <c r="H263" s="1581"/>
      <c r="I263" s="1581"/>
      <c r="J263" s="1581"/>
      <c r="K263" s="1581"/>
      <c r="L263" s="1581"/>
      <c r="M263" s="1581"/>
      <c r="N263" s="1582"/>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83"/>
      <c r="F264" s="1584"/>
      <c r="G264" s="1584"/>
      <c r="H264" s="1584"/>
      <c r="I264" s="1584"/>
      <c r="J264" s="1584"/>
      <c r="K264" s="1584"/>
      <c r="L264" s="1584"/>
      <c r="M264" s="1584"/>
      <c r="N264" s="1585"/>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52" t="str">
        <f>IF(ISBLANK(G267),"",IF(INDEX(B_InstallationDescription!$M$156:$M$165,MATCH(S267,B_InstallationDescription!$E$156:$E$165,0))&gt;0,INDEX(B_InstallationDescription!$M$156:$M$165,MATCH(S267,B_InstallationDescription!$E$156:$E$165,0)),""))</f>
        <v/>
      </c>
      <c r="F267" s="1553"/>
      <c r="G267" s="1539"/>
      <c r="H267" s="1540"/>
      <c r="I267" s="1540"/>
      <c r="J267" s="1541"/>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412" t="str">
        <f>Translations!$B$690</f>
        <v>Skaičiavimai</v>
      </c>
      <c r="F273" s="1412"/>
      <c r="G273" s="1412"/>
      <c r="H273" s="1412"/>
      <c r="I273" s="1412"/>
      <c r="J273" s="1412"/>
      <c r="K273" s="1412"/>
      <c r="L273" s="1412"/>
      <c r="M273" s="1412"/>
      <c r="N273" s="1412"/>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87" t="str">
        <f>Translations!$B$692</f>
        <v>Patvirtinamųjų skaičiavimų rezultatas (iškastinis kuras):</v>
      </c>
      <c r="K275" s="1587"/>
      <c r="L275" s="1587"/>
      <c r="M275" s="1587"/>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588"/>
      <c r="F276" s="1589"/>
      <c r="G276" s="1589"/>
      <c r="H276" s="1589"/>
      <c r="I276" s="1590"/>
      <c r="J276" s="1587" t="str">
        <f>Translations!$B$693</f>
        <v>Patvirtinamųjų skaičiavimų rezultatas (biomasė):</v>
      </c>
      <c r="K276" s="1587"/>
      <c r="L276" s="1587"/>
      <c r="M276" s="1587"/>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412" t="str">
        <f>Translations!$B$700</f>
        <v>Perduotasis / būdingasis CO2</v>
      </c>
      <c r="F289" s="1412"/>
      <c r="G289" s="1412"/>
      <c r="H289" s="1412"/>
      <c r="I289" s="1412"/>
      <c r="J289" s="1412"/>
      <c r="K289" s="1412"/>
      <c r="L289" s="1412"/>
      <c r="M289" s="1412"/>
      <c r="N289" s="1412"/>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79"/>
      <c r="J291" s="1579"/>
      <c r="K291" s="1579"/>
      <c r="L291" s="1579"/>
      <c r="M291" s="1579"/>
      <c r="N291" s="1579"/>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79"/>
      <c r="J292" s="1579"/>
      <c r="K292" s="1579"/>
      <c r="L292" s="1579"/>
      <c r="M292" s="1579"/>
      <c r="N292" s="1579"/>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79"/>
      <c r="J293" s="1579"/>
      <c r="K293" s="1579"/>
      <c r="L293" s="1579"/>
      <c r="M293" s="1579"/>
      <c r="N293" s="1579"/>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79"/>
      <c r="J294" s="1579"/>
      <c r="K294" s="1579"/>
      <c r="L294" s="1579"/>
      <c r="M294" s="1579"/>
      <c r="N294" s="1579"/>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86" t="str">
        <f>Translations!$B$701</f>
        <v>Pastabos (pvz., patvirtinamųjų skaičiavimų aprašas arba ar trūksta didelės duomenų dalies):</v>
      </c>
      <c r="F297" s="1586"/>
      <c r="G297" s="1586"/>
      <c r="H297" s="1586"/>
      <c r="I297" s="1586"/>
      <c r="J297" s="1586"/>
      <c r="K297" s="1586"/>
      <c r="L297" s="1586"/>
      <c r="M297" s="1586"/>
      <c r="N297" s="1586"/>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80"/>
      <c r="F298" s="1581"/>
      <c r="G298" s="1581"/>
      <c r="H298" s="1581"/>
      <c r="I298" s="1581"/>
      <c r="J298" s="1581"/>
      <c r="K298" s="1581"/>
      <c r="L298" s="1581"/>
      <c r="M298" s="1581"/>
      <c r="N298" s="1582"/>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83"/>
      <c r="F299" s="1584"/>
      <c r="G299" s="1584"/>
      <c r="H299" s="1584"/>
      <c r="I299" s="1584"/>
      <c r="J299" s="1584"/>
      <c r="K299" s="1584"/>
      <c r="L299" s="1584"/>
      <c r="M299" s="1584"/>
      <c r="N299" s="1585"/>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52" t="str">
        <f>IF(ISBLANK(G302),"",IF(INDEX(B_InstallationDescription!$M$156:$M$165,MATCH(S302,B_InstallationDescription!$E$156:$E$165,0))&gt;0,INDEX(B_InstallationDescription!$M$156:$M$165,MATCH(S302,B_InstallationDescription!$E$156:$E$165,0)),""))</f>
        <v/>
      </c>
      <c r="F302" s="1553"/>
      <c r="G302" s="1539"/>
      <c r="H302" s="1540"/>
      <c r="I302" s="1540"/>
      <c r="J302" s="1541"/>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412" t="str">
        <f>Translations!$B$690</f>
        <v>Skaičiavimai</v>
      </c>
      <c r="F308" s="1412"/>
      <c r="G308" s="1412"/>
      <c r="H308" s="1412"/>
      <c r="I308" s="1412"/>
      <c r="J308" s="1412"/>
      <c r="K308" s="1412"/>
      <c r="L308" s="1412"/>
      <c r="M308" s="1412"/>
      <c r="N308" s="1412"/>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87" t="str">
        <f>Translations!$B$692</f>
        <v>Patvirtinamųjų skaičiavimų rezultatas (iškastinis kuras):</v>
      </c>
      <c r="K310" s="1587"/>
      <c r="L310" s="1587"/>
      <c r="M310" s="1587"/>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588"/>
      <c r="F311" s="1589"/>
      <c r="G311" s="1589"/>
      <c r="H311" s="1589"/>
      <c r="I311" s="1590"/>
      <c r="J311" s="1587" t="str">
        <f>Translations!$B$693</f>
        <v>Patvirtinamųjų skaičiavimų rezultatas (biomasė):</v>
      </c>
      <c r="K311" s="1587"/>
      <c r="L311" s="1587"/>
      <c r="M311" s="1587"/>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412" t="str">
        <f>Translations!$B$700</f>
        <v>Perduotasis / būdingasis CO2</v>
      </c>
      <c r="F324" s="1412"/>
      <c r="G324" s="1412"/>
      <c r="H324" s="1412"/>
      <c r="I324" s="1412"/>
      <c r="J324" s="1412"/>
      <c r="K324" s="1412"/>
      <c r="L324" s="1412"/>
      <c r="M324" s="1412"/>
      <c r="N324" s="1412"/>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79"/>
      <c r="J326" s="1579"/>
      <c r="K326" s="1579"/>
      <c r="L326" s="1579"/>
      <c r="M326" s="1579"/>
      <c r="N326" s="1579"/>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79"/>
      <c r="J327" s="1579"/>
      <c r="K327" s="1579"/>
      <c r="L327" s="1579"/>
      <c r="M327" s="1579"/>
      <c r="N327" s="1579"/>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79"/>
      <c r="J328" s="1579"/>
      <c r="K328" s="1579"/>
      <c r="L328" s="1579"/>
      <c r="M328" s="1579"/>
      <c r="N328" s="1579"/>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79"/>
      <c r="J329" s="1579"/>
      <c r="K329" s="1579"/>
      <c r="L329" s="1579"/>
      <c r="M329" s="1579"/>
      <c r="N329" s="1579"/>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86" t="str">
        <f>Translations!$B$701</f>
        <v>Pastabos (pvz., patvirtinamųjų skaičiavimų aprašas arba ar trūksta didelės duomenų dalies):</v>
      </c>
      <c r="F332" s="1586"/>
      <c r="G332" s="1586"/>
      <c r="H332" s="1586"/>
      <c r="I332" s="1586"/>
      <c r="J332" s="1586"/>
      <c r="K332" s="1586"/>
      <c r="L332" s="1586"/>
      <c r="M332" s="1586"/>
      <c r="N332" s="1586"/>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80"/>
      <c r="F333" s="1581"/>
      <c r="G333" s="1581"/>
      <c r="H333" s="1581"/>
      <c r="I333" s="1581"/>
      <c r="J333" s="1581"/>
      <c r="K333" s="1581"/>
      <c r="L333" s="1581"/>
      <c r="M333" s="1581"/>
      <c r="N333" s="1582"/>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83"/>
      <c r="F334" s="1584"/>
      <c r="G334" s="1584"/>
      <c r="H334" s="1584"/>
      <c r="I334" s="1584"/>
      <c r="J334" s="1584"/>
      <c r="K334" s="1584"/>
      <c r="L334" s="1584"/>
      <c r="M334" s="1584"/>
      <c r="N334" s="1585"/>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52" t="str">
        <f>IF(ISBLANK(G337),"",IF(INDEX(B_InstallationDescription!$M$156:$M$165,MATCH(S337,B_InstallationDescription!$E$156:$E$165,0))&gt;0,INDEX(B_InstallationDescription!$M$156:$M$165,MATCH(S337,B_InstallationDescription!$E$156:$E$165,0)),""))</f>
        <v/>
      </c>
      <c r="F337" s="1553"/>
      <c r="G337" s="1539"/>
      <c r="H337" s="1540"/>
      <c r="I337" s="1540"/>
      <c r="J337" s="1541"/>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412" t="str">
        <f>Translations!$B$690</f>
        <v>Skaičiavimai</v>
      </c>
      <c r="F343" s="1412"/>
      <c r="G343" s="1412"/>
      <c r="H343" s="1412"/>
      <c r="I343" s="1412"/>
      <c r="J343" s="1412"/>
      <c r="K343" s="1412"/>
      <c r="L343" s="1412"/>
      <c r="M343" s="1412"/>
      <c r="N343" s="1412"/>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87" t="str">
        <f>Translations!$B$692</f>
        <v>Patvirtinamųjų skaičiavimų rezultatas (iškastinis kuras):</v>
      </c>
      <c r="K345" s="1587"/>
      <c r="L345" s="1587"/>
      <c r="M345" s="1587"/>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588"/>
      <c r="F346" s="1589"/>
      <c r="G346" s="1589"/>
      <c r="H346" s="1589"/>
      <c r="I346" s="1590"/>
      <c r="J346" s="1587" t="str">
        <f>Translations!$B$693</f>
        <v>Patvirtinamųjų skaičiavimų rezultatas (biomasė):</v>
      </c>
      <c r="K346" s="1587"/>
      <c r="L346" s="1587"/>
      <c r="M346" s="1587"/>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412" t="str">
        <f>Translations!$B$700</f>
        <v>Perduotasis / būdingasis CO2</v>
      </c>
      <c r="F359" s="1412"/>
      <c r="G359" s="1412"/>
      <c r="H359" s="1412"/>
      <c r="I359" s="1412"/>
      <c r="J359" s="1412"/>
      <c r="K359" s="1412"/>
      <c r="L359" s="1412"/>
      <c r="M359" s="1412"/>
      <c r="N359" s="1412"/>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79"/>
      <c r="J361" s="1579"/>
      <c r="K361" s="1579"/>
      <c r="L361" s="1579"/>
      <c r="M361" s="1579"/>
      <c r="N361" s="1579"/>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79"/>
      <c r="J362" s="1579"/>
      <c r="K362" s="1579"/>
      <c r="L362" s="1579"/>
      <c r="M362" s="1579"/>
      <c r="N362" s="1579"/>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79"/>
      <c r="J363" s="1579"/>
      <c r="K363" s="1579"/>
      <c r="L363" s="1579"/>
      <c r="M363" s="1579"/>
      <c r="N363" s="1579"/>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79"/>
      <c r="J364" s="1579"/>
      <c r="K364" s="1579"/>
      <c r="L364" s="1579"/>
      <c r="M364" s="1579"/>
      <c r="N364" s="1579"/>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86" t="str">
        <f>Translations!$B$701</f>
        <v>Pastabos (pvz., patvirtinamųjų skaičiavimų aprašas arba ar trūksta didelės duomenų dalies):</v>
      </c>
      <c r="F367" s="1586"/>
      <c r="G367" s="1586"/>
      <c r="H367" s="1586"/>
      <c r="I367" s="1586"/>
      <c r="J367" s="1586"/>
      <c r="K367" s="1586"/>
      <c r="L367" s="1586"/>
      <c r="M367" s="1586"/>
      <c r="N367" s="1586"/>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80"/>
      <c r="F368" s="1581"/>
      <c r="G368" s="1581"/>
      <c r="H368" s="1581"/>
      <c r="I368" s="1581"/>
      <c r="J368" s="1581"/>
      <c r="K368" s="1581"/>
      <c r="L368" s="1581"/>
      <c r="M368" s="1581"/>
      <c r="N368" s="1582"/>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83"/>
      <c r="F369" s="1584"/>
      <c r="G369" s="1584"/>
      <c r="H369" s="1584"/>
      <c r="I369" s="1584"/>
      <c r="J369" s="1584"/>
      <c r="K369" s="1584"/>
      <c r="L369" s="1584"/>
      <c r="M369" s="1584"/>
      <c r="N369" s="1585"/>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56" t="str">
        <f>EUconst_MsgNextSheet</f>
        <v xml:space="preserve">&lt;&lt;&lt; Į kitą lapą pereisite paspaudę čia &gt;&gt;&gt; </v>
      </c>
      <c r="G372" s="1356"/>
      <c r="H372" s="1356"/>
      <c r="I372" s="1356"/>
      <c r="J372" s="1356"/>
      <c r="K372" s="1356"/>
      <c r="L372" s="1356"/>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CalcPr fullCalcOnLoad="1"/>
  <sheetProtection sheet="1" objects="1" scenarios="1" formatCells="0" formatColumns="0" formatRows="0"/>
  <mergeCells count="170">
    <mergeCell ref="E57:F57"/>
    <mergeCell ref="G57:J57"/>
    <mergeCell ref="E13:E14"/>
    <mergeCell ref="E17:E18"/>
    <mergeCell ref="F19:N19"/>
    <mergeCell ref="F13:N13"/>
    <mergeCell ref="E52:N52"/>
    <mergeCell ref="E31:I31"/>
    <mergeCell ref="E44:N44"/>
    <mergeCell ref="E28:N28"/>
    <mergeCell ref="J30:M30"/>
    <mergeCell ref="F17:N17"/>
    <mergeCell ref="K8:N8"/>
    <mergeCell ref="M4:N4"/>
    <mergeCell ref="I47:N47"/>
    <mergeCell ref="C6:K6"/>
    <mergeCell ref="F18:N18"/>
    <mergeCell ref="F14:N14"/>
    <mergeCell ref="G15:N15"/>
    <mergeCell ref="G16:N16"/>
    <mergeCell ref="F12:N12"/>
    <mergeCell ref="I2:J2"/>
    <mergeCell ref="F372:L372"/>
    <mergeCell ref="I46:N46"/>
    <mergeCell ref="G22:J22"/>
    <mergeCell ref="J31:M31"/>
    <mergeCell ref="E53:N53"/>
    <mergeCell ref="I48:N48"/>
    <mergeCell ref="E22:F22"/>
    <mergeCell ref="G4:H4"/>
    <mergeCell ref="E63:N63"/>
    <mergeCell ref="G3:H3"/>
    <mergeCell ref="K3:L3"/>
    <mergeCell ref="B2:D4"/>
    <mergeCell ref="E54:N54"/>
    <mergeCell ref="L6:N6"/>
    <mergeCell ref="K2:L2"/>
    <mergeCell ref="I49:N49"/>
    <mergeCell ref="E4:F4"/>
    <mergeCell ref="I4:J4"/>
    <mergeCell ref="M3:N3"/>
    <mergeCell ref="K4:L4"/>
    <mergeCell ref="E2:F2"/>
    <mergeCell ref="E3:F3"/>
    <mergeCell ref="E92:F92"/>
    <mergeCell ref="G92:J92"/>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32:N332"/>
    <mergeCell ref="E333:N333"/>
    <mergeCell ref="E334:N334"/>
    <mergeCell ref="E337:F337"/>
    <mergeCell ref="G337:J337"/>
    <mergeCell ref="E343:N343"/>
    <mergeCell ref="J345:M345"/>
    <mergeCell ref="E346:I346"/>
    <mergeCell ref="J346:M346"/>
    <mergeCell ref="E359:N359"/>
    <mergeCell ref="I361:N361"/>
    <mergeCell ref="E368:N368"/>
    <mergeCell ref="E369:N369"/>
    <mergeCell ref="I362:N362"/>
    <mergeCell ref="I363:N363"/>
    <mergeCell ref="I364:N364"/>
    <mergeCell ref="E367:N367"/>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379" t="str">
        <f>Translations!$B$702</f>
        <v>E. Fall-back approaches (Alternatyvūs metodai)</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4"/>
    </row>
    <row r="3" spans="1:25" ht="12.75" customHeight="1" x14ac:dyDescent="0.2">
      <c r="A3" s="764"/>
      <c r="B3" s="1568"/>
      <c r="C3" s="1569"/>
      <c r="D3" s="1570"/>
      <c r="E3" s="1362" t="str">
        <f>Translations!$B$27</f>
        <v>Lapo viršus</v>
      </c>
      <c r="F3" s="1362"/>
      <c r="G3" s="1362"/>
      <c r="H3" s="1362"/>
      <c r="I3" s="1362"/>
      <c r="J3" s="1362"/>
      <c r="K3" s="1362"/>
      <c r="L3" s="1362"/>
      <c r="M3" s="1362"/>
      <c r="N3" s="1362"/>
      <c r="O3" s="732"/>
    </row>
    <row r="4" spans="1:25" ht="13.5" customHeight="1" thickBot="1" x14ac:dyDescent="0.25">
      <c r="A4" s="764"/>
      <c r="B4" s="1571"/>
      <c r="C4" s="1572"/>
      <c r="D4" s="1573"/>
      <c r="E4" s="1362" t="str">
        <f>Translations!$B$28</f>
        <v>Lapo galas</v>
      </c>
      <c r="F4" s="1362"/>
      <c r="G4" s="1596"/>
      <c r="H4" s="1362"/>
      <c r="I4" s="1362"/>
      <c r="J4" s="1362"/>
      <c r="K4" s="1362"/>
      <c r="L4" s="1362"/>
      <c r="M4" s="1362"/>
      <c r="N4" s="1362"/>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414" t="str">
        <f>Translations!$B$703</f>
        <v>E. Alternatyvūs metodai</v>
      </c>
      <c r="D6" s="1414"/>
      <c r="E6" s="1414"/>
      <c r="F6" s="1414"/>
      <c r="G6" s="1414"/>
      <c r="H6" s="1414"/>
      <c r="I6" s="1414"/>
      <c r="J6" s="1414"/>
      <c r="K6" s="1414"/>
      <c r="L6" s="1576" t="str">
        <f>IF(CNTR_InstHasFallBack=TRUE,EUconst_Relevant,IF(COUNTA(CNTR_ListRelevantSections)&gt;0,EUconst_NotRelevant,EUconst_Relevant))</f>
        <v>nesvarbu</v>
      </c>
      <c r="M6" s="1577"/>
      <c r="N6" s="1578"/>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498" t="str">
        <f>IF(L6=EUconst_NotRelevant,HYPERLINK("#JUMP_14",EUconst_MsgNextSheet),HYPERLINK("",EUconst_MsgEnterThisSection))</f>
        <v xml:space="preserve">&lt;&lt;&lt; Į kitą lapą pereisite paspaudę čia &gt;&gt;&gt; </v>
      </c>
      <c r="L8" s="1498"/>
      <c r="M8" s="1498"/>
      <c r="N8" s="1498"/>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18" t="str">
        <f>Translations!$B$704</f>
        <v>Išmetamųjų ŠESD kiekio nustatymas taikant alternatyvius metodus</v>
      </c>
      <c r="E10" s="1518"/>
      <c r="F10" s="1518"/>
      <c r="G10" s="1518"/>
      <c r="H10" s="1518"/>
      <c r="I10" s="1518"/>
      <c r="J10" s="1518"/>
      <c r="K10" s="1518"/>
      <c r="L10" s="1518"/>
      <c r="M10" s="1518"/>
      <c r="N10" s="1518"/>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92" t="str">
        <f>Translations!$B$686</f>
        <v>Bendras deginant iškastinį kurą išmestas ŠESD kiekis:</v>
      </c>
      <c r="E12" s="1592"/>
      <c r="F12" s="1546" t="str">
        <f>Translations!$B$705</f>
        <v>Ši vertė turėtų būti susijusi su visu išmetamųjų ŠESD kiekiu, atitinkančiu šias sąlygas:</v>
      </c>
      <c r="G12" s="1546"/>
      <c r="H12" s="1546"/>
      <c r="I12" s="1546"/>
      <c r="J12" s="1546"/>
      <c r="K12" s="1546"/>
      <c r="L12" s="1546"/>
      <c r="M12" s="1546"/>
      <c r="N12" s="1546"/>
      <c r="O12" s="737"/>
      <c r="P12" s="1"/>
      <c r="Q12" s="151"/>
      <c r="R12" s="151"/>
      <c r="S12" s="24"/>
      <c r="T12" s="24"/>
      <c r="U12" s="24"/>
      <c r="V12" s="24"/>
      <c r="W12" s="24"/>
      <c r="X12" s="24"/>
      <c r="Y12" s="24"/>
    </row>
    <row r="13" spans="1:25" s="391" customFormat="1" ht="12.75" customHeight="1" x14ac:dyDescent="0.2">
      <c r="A13" s="809"/>
      <c r="B13" s="837"/>
      <c r="C13" s="142"/>
      <c r="D13" s="1593"/>
      <c r="E13" s="1593"/>
      <c r="F13" s="241"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496" t="str">
        <f>Translations!$B$707</f>
        <v>išmetamųjų ŠESD šaltinis yra biomasė, kuriai taikomi tvarumo kriterijai ir kuri tų kriterijų neatitinka.</v>
      </c>
      <c r="H14" s="1496"/>
      <c r="I14" s="1496"/>
      <c r="J14" s="1496"/>
      <c r="K14" s="1496"/>
      <c r="L14" s="1496"/>
      <c r="M14" s="1496"/>
      <c r="N14" s="1496"/>
      <c r="O14" s="737"/>
      <c r="P14" s="1"/>
      <c r="Q14" s="151"/>
      <c r="R14" s="151"/>
      <c r="S14" s="24"/>
      <c r="T14" s="24"/>
      <c r="U14" s="24"/>
      <c r="V14" s="24"/>
      <c r="W14" s="24"/>
      <c r="X14" s="24"/>
      <c r="Y14" s="24"/>
    </row>
    <row r="15" spans="1:25" s="391" customFormat="1" ht="12.75" customHeight="1" x14ac:dyDescent="0.2">
      <c r="A15" s="809"/>
      <c r="B15" s="837"/>
      <c r="C15" s="142"/>
      <c r="D15" s="1592" t="str">
        <f>Translations!$B$687</f>
        <v>Bendras deginant biomasę išmestas ŠESD kiekis:</v>
      </c>
      <c r="E15" s="1592"/>
      <c r="F15" s="1546" t="str">
        <f>Translations!$B$643</f>
        <v>Ši vertė turėtų būti susijusi su visa biomase, atitinkančia šias sąlygas:</v>
      </c>
      <c r="G15" s="1546"/>
      <c r="H15" s="1546"/>
      <c r="I15" s="1546"/>
      <c r="J15" s="1546"/>
      <c r="K15" s="1546"/>
      <c r="L15" s="1546"/>
      <c r="M15" s="1546"/>
      <c r="N15" s="1546"/>
      <c r="O15" s="737"/>
      <c r="P15" s="1"/>
      <c r="Q15" s="151"/>
      <c r="R15" s="151"/>
      <c r="S15" s="24"/>
      <c r="T15" s="24"/>
      <c r="U15" s="24"/>
      <c r="V15" s="24"/>
      <c r="W15" s="24"/>
      <c r="X15" s="24"/>
      <c r="Y15" s="24"/>
    </row>
    <row r="16" spans="1:25" s="391" customFormat="1" ht="12.75" customHeight="1" x14ac:dyDescent="0.2">
      <c r="A16" s="809"/>
      <c r="B16" s="837"/>
      <c r="C16" s="142"/>
      <c r="D16" s="1593"/>
      <c r="E16" s="1593"/>
      <c r="F16" s="241" t="s">
        <v>261</v>
      </c>
      <c r="G16" s="1496" t="str">
        <f>Translations!$B$644</f>
        <v>jai netaikomi tvarumo kriterijai (pvz., jeigu tai kietasis kuras) ARBA</v>
      </c>
      <c r="H16" s="1496"/>
      <c r="I16" s="1496"/>
      <c r="J16" s="1496"/>
      <c r="K16" s="1496"/>
      <c r="L16" s="1496"/>
      <c r="M16" s="1496"/>
      <c r="N16" s="1496"/>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44" t="str">
        <f>Translations!$B$645</f>
        <v>jai taikomi tvarumo kriterijai ir ji tuos kriterijus atitinka.</v>
      </c>
      <c r="H17" s="1544"/>
      <c r="I17" s="1544"/>
      <c r="J17" s="1544"/>
      <c r="K17" s="1544"/>
      <c r="L17" s="1544"/>
      <c r="M17" s="1544"/>
      <c r="N17" s="1544"/>
      <c r="O17" s="737"/>
      <c r="P17" s="1"/>
      <c r="Q17" s="151"/>
      <c r="R17" s="151"/>
      <c r="S17" s="24"/>
      <c r="T17" s="24"/>
      <c r="U17" s="24"/>
      <c r="V17" s="24"/>
      <c r="W17" s="24"/>
      <c r="X17" s="24"/>
      <c r="Y17" s="24"/>
    </row>
    <row r="18" spans="1:25" s="391" customFormat="1" ht="25.5" customHeight="1" x14ac:dyDescent="0.2">
      <c r="A18" s="809"/>
      <c r="B18" s="837"/>
      <c r="C18" s="142"/>
      <c r="D18" s="1607" t="str">
        <f>Translations!$B$688</f>
        <v>Bendra iškastinio kuro energetinė vertė:</v>
      </c>
      <c r="E18" s="1608"/>
      <c r="F18" s="1561" t="str">
        <f>Translations!$B$708</f>
        <v>Ši vertė turėtų būti susijusi tik su iškastinio kuro išteklių, įtraukiamų skaičiuojant „bendrą deginant biomasę išmestą ŠESD kiekį“, energetine verte.</v>
      </c>
      <c r="G18" s="1561"/>
      <c r="H18" s="1561"/>
      <c r="I18" s="1561"/>
      <c r="J18" s="1561"/>
      <c r="K18" s="1561"/>
      <c r="L18" s="1561"/>
      <c r="M18" s="1561"/>
      <c r="N18" s="1561"/>
      <c r="O18" s="737"/>
      <c r="P18" s="1"/>
      <c r="Q18" s="151"/>
      <c r="R18" s="151"/>
      <c r="S18" s="24"/>
      <c r="T18" s="24"/>
      <c r="U18" s="24"/>
      <c r="V18" s="24"/>
      <c r="W18" s="24"/>
      <c r="X18" s="24"/>
      <c r="Y18" s="24"/>
    </row>
    <row r="19" spans="1:25" s="391" customFormat="1" ht="25.5" customHeight="1" x14ac:dyDescent="0.2">
      <c r="A19" s="809"/>
      <c r="B19" s="837"/>
      <c r="C19" s="142"/>
      <c r="D19" s="1608" t="str">
        <f>Translations!$B$689</f>
        <v>Bendra biomasės energetinė vertė:</v>
      </c>
      <c r="E19" s="1608"/>
      <c r="F19" s="1561" t="str">
        <f>Translations!$B$709</f>
        <v>Ši vertė turėtų būti susijusi tik su biomasės, įtraukiamos skaičiuojant „bendrą deginant biomasę išmestą ŠESD kiekį“, t. y. ne biomasės, kuriai taikomi tvarumo kriterijai ir kuri tų kriterijų neatitinka, energetine verte.</v>
      </c>
      <c r="G19" s="1561"/>
      <c r="H19" s="1561"/>
      <c r="I19" s="1561"/>
      <c r="J19" s="1561"/>
      <c r="K19" s="1561"/>
      <c r="L19" s="1561"/>
      <c r="M19" s="1561"/>
      <c r="N19" s="1561"/>
      <c r="O19" s="737"/>
      <c r="P19" s="1"/>
      <c r="Q19" s="151"/>
      <c r="R19" s="151"/>
      <c r="S19" s="24"/>
      <c r="T19" s="24"/>
      <c r="U19" s="24"/>
      <c r="V19" s="24"/>
      <c r="W19" s="24"/>
      <c r="X19" s="24"/>
      <c r="Y19" s="24"/>
    </row>
    <row r="20" spans="1:25" s="391" customFormat="1" ht="38.85" customHeight="1" x14ac:dyDescent="0.2">
      <c r="A20" s="809"/>
      <c r="B20" s="837"/>
      <c r="C20" s="142"/>
      <c r="D20" s="1608" t="str">
        <f>Translations!$B$710</f>
        <v>Bendras deginant netvarią biomasę išmestas ŠESD kiekis:</v>
      </c>
      <c r="E20" s="1608"/>
      <c r="F20" s="1561" t="str">
        <f>Translations!$B$649</f>
        <v>Ši vertė turėtų būti susijusi tik su tokia biomase, kuriai taikomi tvarumo kriterijai ir kuri tų kriterijų neatitinka.</v>
      </c>
      <c r="G20" s="1561"/>
      <c r="H20" s="1561"/>
      <c r="I20" s="1561"/>
      <c r="J20" s="1561"/>
      <c r="K20" s="1561"/>
      <c r="L20" s="1561"/>
      <c r="M20" s="1561"/>
      <c r="N20" s="1561"/>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88"/>
      <c r="F24" s="1589"/>
      <c r="G24" s="1589"/>
      <c r="H24" s="1589"/>
      <c r="I24" s="1590"/>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597" t="str">
        <f>Translations!$B$711</f>
        <v>Taikyto alternatyvaus metodo aprašas:</v>
      </c>
      <c r="F31" s="1597"/>
      <c r="G31" s="1597"/>
      <c r="H31" s="1597"/>
      <c r="I31" s="1597"/>
      <c r="J31" s="1597"/>
      <c r="K31" s="1597"/>
      <c r="L31" s="1597"/>
      <c r="M31" s="1597"/>
      <c r="N31" s="1597"/>
      <c r="O31" s="743"/>
    </row>
    <row r="32" spans="1:25" x14ac:dyDescent="0.2">
      <c r="A32" s="765"/>
      <c r="B32" s="1053"/>
      <c r="C32" s="832"/>
      <c r="D32" s="833"/>
      <c r="E32" s="1601"/>
      <c r="F32" s="1602"/>
      <c r="G32" s="1602"/>
      <c r="H32" s="1602"/>
      <c r="I32" s="1602"/>
      <c r="J32" s="1602"/>
      <c r="K32" s="1602"/>
      <c r="L32" s="1602"/>
      <c r="M32" s="1602"/>
      <c r="N32" s="1603"/>
      <c r="O32" s="743"/>
      <c r="Y32" s="219" t="b">
        <f>Y24</f>
        <v>1</v>
      </c>
    </row>
    <row r="33" spans="1:25" x14ac:dyDescent="0.2">
      <c r="A33" s="765"/>
      <c r="B33" s="1053"/>
      <c r="C33" s="832"/>
      <c r="D33" s="833"/>
      <c r="E33" s="1598"/>
      <c r="F33" s="1599"/>
      <c r="G33" s="1599"/>
      <c r="H33" s="1599"/>
      <c r="I33" s="1599"/>
      <c r="J33" s="1599"/>
      <c r="K33" s="1599"/>
      <c r="L33" s="1599"/>
      <c r="M33" s="1599"/>
      <c r="N33" s="1600"/>
      <c r="O33" s="743"/>
      <c r="Q33" s="637"/>
      <c r="Y33" s="219" t="b">
        <f>Y32</f>
        <v>1</v>
      </c>
    </row>
    <row r="34" spans="1:25" x14ac:dyDescent="0.2">
      <c r="A34" s="765"/>
      <c r="B34" s="1053"/>
      <c r="C34" s="832"/>
      <c r="D34" s="833"/>
      <c r="E34" s="1598"/>
      <c r="F34" s="1599"/>
      <c r="G34" s="1599"/>
      <c r="H34" s="1599"/>
      <c r="I34" s="1599"/>
      <c r="J34" s="1599"/>
      <c r="K34" s="1599"/>
      <c r="L34" s="1599"/>
      <c r="M34" s="1599"/>
      <c r="N34" s="1600"/>
      <c r="O34" s="743"/>
      <c r="Y34" s="219" t="b">
        <f t="shared" ref="Y34:Y47" si="0">Y33</f>
        <v>1</v>
      </c>
    </row>
    <row r="35" spans="1:25" x14ac:dyDescent="0.2">
      <c r="A35" s="765"/>
      <c r="B35" s="1053"/>
      <c r="C35" s="832"/>
      <c r="D35" s="833"/>
      <c r="E35" s="1598"/>
      <c r="F35" s="1599"/>
      <c r="G35" s="1599"/>
      <c r="H35" s="1599"/>
      <c r="I35" s="1599"/>
      <c r="J35" s="1599"/>
      <c r="K35" s="1599"/>
      <c r="L35" s="1599"/>
      <c r="M35" s="1599"/>
      <c r="N35" s="1600"/>
      <c r="O35" s="743"/>
      <c r="Y35" s="219" t="b">
        <f t="shared" si="0"/>
        <v>1</v>
      </c>
    </row>
    <row r="36" spans="1:25" x14ac:dyDescent="0.2">
      <c r="A36" s="765"/>
      <c r="B36" s="1053"/>
      <c r="C36" s="832"/>
      <c r="D36" s="833"/>
      <c r="E36" s="1598"/>
      <c r="F36" s="1599"/>
      <c r="G36" s="1599"/>
      <c r="H36" s="1599"/>
      <c r="I36" s="1599"/>
      <c r="J36" s="1599"/>
      <c r="K36" s="1599"/>
      <c r="L36" s="1599"/>
      <c r="M36" s="1599"/>
      <c r="N36" s="1600"/>
      <c r="O36" s="743"/>
      <c r="Y36" s="219" t="b">
        <f t="shared" si="0"/>
        <v>1</v>
      </c>
    </row>
    <row r="37" spans="1:25" x14ac:dyDescent="0.2">
      <c r="A37" s="765"/>
      <c r="B37" s="1053"/>
      <c r="C37" s="832"/>
      <c r="D37" s="833"/>
      <c r="E37" s="1598"/>
      <c r="F37" s="1599"/>
      <c r="G37" s="1599"/>
      <c r="H37" s="1599"/>
      <c r="I37" s="1599"/>
      <c r="J37" s="1599"/>
      <c r="K37" s="1599"/>
      <c r="L37" s="1599"/>
      <c r="M37" s="1599"/>
      <c r="N37" s="1600"/>
      <c r="O37" s="743"/>
      <c r="Y37" s="219" t="b">
        <f t="shared" si="0"/>
        <v>1</v>
      </c>
    </row>
    <row r="38" spans="1:25" x14ac:dyDescent="0.2">
      <c r="A38" s="765"/>
      <c r="B38" s="1053"/>
      <c r="C38" s="832"/>
      <c r="D38" s="833"/>
      <c r="E38" s="1598"/>
      <c r="F38" s="1599"/>
      <c r="G38" s="1599"/>
      <c r="H38" s="1599"/>
      <c r="I38" s="1599"/>
      <c r="J38" s="1599"/>
      <c r="K38" s="1599"/>
      <c r="L38" s="1599"/>
      <c r="M38" s="1599"/>
      <c r="N38" s="1600"/>
      <c r="O38" s="743"/>
      <c r="Y38" s="219" t="b">
        <f t="shared" si="0"/>
        <v>1</v>
      </c>
    </row>
    <row r="39" spans="1:25" x14ac:dyDescent="0.2">
      <c r="A39" s="765"/>
      <c r="B39" s="1053"/>
      <c r="C39" s="832"/>
      <c r="D39" s="833"/>
      <c r="E39" s="1598"/>
      <c r="F39" s="1599"/>
      <c r="G39" s="1599"/>
      <c r="H39" s="1599"/>
      <c r="I39" s="1599"/>
      <c r="J39" s="1599"/>
      <c r="K39" s="1599"/>
      <c r="L39" s="1599"/>
      <c r="M39" s="1599"/>
      <c r="N39" s="1600"/>
      <c r="O39" s="743"/>
      <c r="Y39" s="219" t="b">
        <f t="shared" si="0"/>
        <v>1</v>
      </c>
    </row>
    <row r="40" spans="1:25" x14ac:dyDescent="0.2">
      <c r="A40" s="765"/>
      <c r="B40" s="1053"/>
      <c r="C40" s="832"/>
      <c r="D40" s="833"/>
      <c r="E40" s="1598"/>
      <c r="F40" s="1599"/>
      <c r="G40" s="1599"/>
      <c r="H40" s="1599"/>
      <c r="I40" s="1599"/>
      <c r="J40" s="1599"/>
      <c r="K40" s="1599"/>
      <c r="L40" s="1599"/>
      <c r="M40" s="1599"/>
      <c r="N40" s="1600"/>
      <c r="O40" s="743"/>
      <c r="Y40" s="219" t="b">
        <f t="shared" si="0"/>
        <v>1</v>
      </c>
    </row>
    <row r="41" spans="1:25" x14ac:dyDescent="0.2">
      <c r="A41" s="765"/>
      <c r="B41" s="1053"/>
      <c r="C41" s="832"/>
      <c r="D41" s="833"/>
      <c r="E41" s="1598"/>
      <c r="F41" s="1599"/>
      <c r="G41" s="1599"/>
      <c r="H41" s="1599"/>
      <c r="I41" s="1599"/>
      <c r="J41" s="1599"/>
      <c r="K41" s="1599"/>
      <c r="L41" s="1599"/>
      <c r="M41" s="1599"/>
      <c r="N41" s="1600"/>
      <c r="O41" s="743"/>
      <c r="Y41" s="219" t="b">
        <f t="shared" si="0"/>
        <v>1</v>
      </c>
    </row>
    <row r="42" spans="1:25" x14ac:dyDescent="0.2">
      <c r="A42" s="765"/>
      <c r="B42" s="1053"/>
      <c r="C42" s="832"/>
      <c r="D42" s="833"/>
      <c r="E42" s="1598"/>
      <c r="F42" s="1599"/>
      <c r="G42" s="1599"/>
      <c r="H42" s="1599"/>
      <c r="I42" s="1599"/>
      <c r="J42" s="1599"/>
      <c r="K42" s="1599"/>
      <c r="L42" s="1599"/>
      <c r="M42" s="1599"/>
      <c r="N42" s="1600"/>
      <c r="O42" s="743"/>
      <c r="Y42" s="219" t="b">
        <f t="shared" si="0"/>
        <v>1</v>
      </c>
    </row>
    <row r="43" spans="1:25" x14ac:dyDescent="0.2">
      <c r="A43" s="765"/>
      <c r="B43" s="1053"/>
      <c r="C43" s="832"/>
      <c r="D43" s="833"/>
      <c r="E43" s="1598"/>
      <c r="F43" s="1599"/>
      <c r="G43" s="1599"/>
      <c r="H43" s="1599"/>
      <c r="I43" s="1599"/>
      <c r="J43" s="1599"/>
      <c r="K43" s="1599"/>
      <c r="L43" s="1599"/>
      <c r="M43" s="1599"/>
      <c r="N43" s="1600"/>
      <c r="O43" s="743"/>
      <c r="Y43" s="219" t="b">
        <f t="shared" si="0"/>
        <v>1</v>
      </c>
    </row>
    <row r="44" spans="1:25" x14ac:dyDescent="0.2">
      <c r="A44" s="765"/>
      <c r="B44" s="1053"/>
      <c r="C44" s="832"/>
      <c r="D44" s="833"/>
      <c r="E44" s="1598"/>
      <c r="F44" s="1599"/>
      <c r="G44" s="1599"/>
      <c r="H44" s="1599"/>
      <c r="I44" s="1599"/>
      <c r="J44" s="1599"/>
      <c r="K44" s="1599"/>
      <c r="L44" s="1599"/>
      <c r="M44" s="1599"/>
      <c r="N44" s="1600"/>
      <c r="O44" s="743"/>
      <c r="Y44" s="219" t="b">
        <f t="shared" si="0"/>
        <v>1</v>
      </c>
    </row>
    <row r="45" spans="1:25" x14ac:dyDescent="0.2">
      <c r="A45" s="765"/>
      <c r="B45" s="1053"/>
      <c r="C45" s="832"/>
      <c r="D45" s="833"/>
      <c r="E45" s="1598"/>
      <c r="F45" s="1599"/>
      <c r="G45" s="1599"/>
      <c r="H45" s="1599"/>
      <c r="I45" s="1599"/>
      <c r="J45" s="1599"/>
      <c r="K45" s="1599"/>
      <c r="L45" s="1599"/>
      <c r="M45" s="1599"/>
      <c r="N45" s="1600"/>
      <c r="O45" s="743"/>
      <c r="Y45" s="219" t="b">
        <f t="shared" si="0"/>
        <v>1</v>
      </c>
    </row>
    <row r="46" spans="1:25" x14ac:dyDescent="0.2">
      <c r="A46" s="765"/>
      <c r="B46" s="1053"/>
      <c r="C46" s="832"/>
      <c r="D46" s="833"/>
      <c r="E46" s="1598"/>
      <c r="F46" s="1599"/>
      <c r="G46" s="1599"/>
      <c r="H46" s="1599"/>
      <c r="I46" s="1599"/>
      <c r="J46" s="1599"/>
      <c r="K46" s="1599"/>
      <c r="L46" s="1599"/>
      <c r="M46" s="1599"/>
      <c r="N46" s="1600"/>
      <c r="O46" s="743"/>
      <c r="Y46" s="219" t="b">
        <f t="shared" si="0"/>
        <v>1</v>
      </c>
    </row>
    <row r="47" spans="1:25" x14ac:dyDescent="0.2">
      <c r="A47" s="765"/>
      <c r="B47" s="1053"/>
      <c r="C47" s="832"/>
      <c r="D47" s="833"/>
      <c r="E47" s="1604"/>
      <c r="F47" s="1605"/>
      <c r="G47" s="1605"/>
      <c r="H47" s="1605"/>
      <c r="I47" s="1605"/>
      <c r="J47" s="1605"/>
      <c r="K47" s="1605"/>
      <c r="L47" s="1605"/>
      <c r="M47" s="1605"/>
      <c r="N47" s="1606"/>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0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1"/>
      <c r="G50" s="1401"/>
      <c r="H50" s="1401"/>
      <c r="I50" s="1401"/>
      <c r="J50" s="1401"/>
      <c r="K50" s="1401"/>
      <c r="L50" s="1401"/>
      <c r="M50" s="1401"/>
      <c r="N50" s="1401"/>
      <c r="O50" s="743"/>
    </row>
    <row r="51" spans="1:25" x14ac:dyDescent="0.2">
      <c r="A51" s="765"/>
      <c r="B51" s="1053"/>
      <c r="C51" s="266"/>
      <c r="D51" s="266"/>
      <c r="E51" s="1376" t="str">
        <f>Translations!$B$714</f>
        <v xml:space="preserve">Pridėkite šį neapibrėžties vertinimą, aiškiai nurodydami, kodėl bent vieno sukėliklio arba taršos šaltinio atveju galima nepasiekti I pakopos. </v>
      </c>
      <c r="F51" s="1376"/>
      <c r="G51" s="1376"/>
      <c r="H51" s="1376"/>
      <c r="I51" s="1376"/>
      <c r="J51" s="1376"/>
      <c r="K51" s="1376"/>
      <c r="L51" s="1376"/>
      <c r="M51" s="1376"/>
      <c r="N51" s="1376"/>
      <c r="O51" s="743"/>
    </row>
    <row r="52" spans="1:25" x14ac:dyDescent="0.2">
      <c r="A52" s="765"/>
      <c r="B52" s="1053"/>
      <c r="C52" s="266"/>
      <c r="D52" s="266"/>
      <c r="E52" s="1612" t="str">
        <f>Translations!$B$715</f>
        <v>Nuoroda į rinkmeną, kurioje pateiktas neapibrėžties vertinimas.</v>
      </c>
      <c r="F52" s="1612"/>
      <c r="G52" s="1612"/>
      <c r="H52" s="1612"/>
      <c r="I52" s="1612"/>
      <c r="J52" s="1613"/>
      <c r="K52" s="1609"/>
      <c r="L52" s="1610"/>
      <c r="M52" s="1610"/>
      <c r="N52" s="1611"/>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56" t="str">
        <f>EUconst_MsgNextSheet</f>
        <v xml:space="preserve">&lt;&lt;&lt; Į kitą lapą pereisite paspaudę čia &gt;&gt;&gt; </v>
      </c>
      <c r="G55" s="1356"/>
      <c r="H55" s="1356"/>
      <c r="I55" s="1356"/>
      <c r="J55" s="1356"/>
      <c r="K55" s="1356"/>
      <c r="L55" s="1356"/>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sheet="1" objects="1" scenarios="1" formatCells="0" formatColumns="0" formatRows="0"/>
  <mergeCells count="57">
    <mergeCell ref="E50:N50"/>
    <mergeCell ref="E51:N51"/>
    <mergeCell ref="K52:N52"/>
    <mergeCell ref="E52:J52"/>
    <mergeCell ref="D20:E20"/>
    <mergeCell ref="D19:E19"/>
    <mergeCell ref="F19:N19"/>
    <mergeCell ref="E39:N39"/>
    <mergeCell ref="E34:N34"/>
    <mergeCell ref="E37:N37"/>
    <mergeCell ref="G13:N13"/>
    <mergeCell ref="G14:N14"/>
    <mergeCell ref="D18:E18"/>
    <mergeCell ref="F18:N18"/>
    <mergeCell ref="G17:N17"/>
    <mergeCell ref="G16:N16"/>
    <mergeCell ref="D15:E16"/>
    <mergeCell ref="E32:N32"/>
    <mergeCell ref="E35:N35"/>
    <mergeCell ref="E38:N38"/>
    <mergeCell ref="E36:N36"/>
    <mergeCell ref="E33:N33"/>
    <mergeCell ref="F55:L55"/>
    <mergeCell ref="E40:N40"/>
    <mergeCell ref="E41:N41"/>
    <mergeCell ref="E42:N42"/>
    <mergeCell ref="E47:N47"/>
    <mergeCell ref="E46:N46"/>
    <mergeCell ref="E45:N45"/>
    <mergeCell ref="E44:N44"/>
    <mergeCell ref="E43:N43"/>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F20:N20"/>
    <mergeCell ref="E24:I24"/>
    <mergeCell ref="G4:H4"/>
    <mergeCell ref="M4:N4"/>
    <mergeCell ref="M3:N3"/>
    <mergeCell ref="I2:J2"/>
    <mergeCell ref="K3:L3"/>
    <mergeCell ref="I3:J3"/>
    <mergeCell ref="E4:F4"/>
    <mergeCell ref="E2:F2"/>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8" fitToHeight="9" orientation="portrait" r:id="rId1"/>
  <headerFooter alignWithMargins="0">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379" t="str">
        <f>Translations!$B$716</f>
        <v>F. PFC emissions (Išmetamas PFC kiekis)</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2"/>
      <c r="P2" s="16"/>
      <c r="Q2" s="57"/>
      <c r="R2" s="57"/>
      <c r="S2" s="57"/>
      <c r="T2" s="57"/>
      <c r="U2" s="57"/>
      <c r="V2" s="57"/>
      <c r="W2" s="57"/>
    </row>
    <row r="3" spans="1:75" ht="12.75" customHeight="1" x14ac:dyDescent="0.2">
      <c r="A3" s="56"/>
      <c r="B3" s="1568"/>
      <c r="C3" s="1569"/>
      <c r="D3" s="1570"/>
      <c r="E3" s="1362" t="str">
        <f>Translations!$B$27</f>
        <v>Lapo viršus</v>
      </c>
      <c r="F3" s="1362"/>
      <c r="G3" s="1638" t="str">
        <f>Translations!$B$8</f>
        <v>Išmetamo PFC kiekio nustatymas</v>
      </c>
      <c r="H3" s="1639"/>
      <c r="I3" s="1640" t="str">
        <f>EUwideConstants!$A$138</f>
        <v>PFC</v>
      </c>
      <c r="J3" s="1641"/>
      <c r="K3" s="1636"/>
      <c r="L3" s="1637"/>
      <c r="M3" s="1362"/>
      <c r="N3" s="1362"/>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71"/>
      <c r="C4" s="1572"/>
      <c r="D4" s="1573"/>
      <c r="E4" s="1362" t="str">
        <f>Translations!$B$28</f>
        <v>Lapo galas</v>
      </c>
      <c r="F4" s="1362"/>
      <c r="G4" s="1642"/>
      <c r="H4" s="1643"/>
      <c r="I4" s="1643"/>
      <c r="J4" s="1643"/>
      <c r="K4" s="1643"/>
      <c r="L4" s="1644"/>
      <c r="M4" s="1362"/>
      <c r="N4" s="1362"/>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414" t="str">
        <f>Translations!$B$501</f>
        <v>F. Gaminant pirminį aliuminį išmetamo PFC kiekio nustatymas</v>
      </c>
      <c r="D6" s="1414"/>
      <c r="E6" s="1414"/>
      <c r="F6" s="1414"/>
      <c r="G6" s="1414"/>
      <c r="H6" s="1414"/>
      <c r="I6" s="1414"/>
      <c r="J6" s="1414"/>
      <c r="K6" s="1414"/>
      <c r="L6" s="1576" t="str">
        <f>IF(CNTR_InstHasPFC=TRUE,EUconst_Relevant,IF(COUNTA(CNTR_ListRelevantSections)&gt;0,EUconst_NotRelevant,EUconst_Relevant))</f>
        <v>nesvarbu</v>
      </c>
      <c r="M6" s="1577"/>
      <c r="N6" s="1578"/>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49" t="str">
        <f>IF(L6=EUconst_NotRelevant,HYPERLINK("#JUMP_DG",EUconst_MsgNextSheet),HYPERLINK("",EUconst_MsgEnterThisSection))</f>
        <v xml:space="preserve">&lt;&lt;&lt; Į kitą lapą pereisite paspaudę čia &gt;&gt;&gt; </v>
      </c>
      <c r="L8" s="1649"/>
      <c r="M8" s="1649"/>
      <c r="N8" s="1649"/>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18" t="str">
        <f>Translations!$B$163</f>
        <v>Sukėliklių, kurie turi būti stebimi dėl PFC, sąrašas:</v>
      </c>
      <c r="E10" s="1518"/>
      <c r="F10" s="1518"/>
      <c r="G10" s="1518"/>
      <c r="H10" s="1518"/>
      <c r="I10" s="1518"/>
      <c r="J10" s="1518"/>
      <c r="K10" s="1518"/>
      <c r="L10" s="1518"/>
      <c r="M10" s="1518"/>
      <c r="N10" s="1518"/>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3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4"/>
      <c r="F12" s="1634"/>
      <c r="G12" s="1634"/>
      <c r="H12" s="1634"/>
      <c r="I12" s="1634"/>
      <c r="J12" s="1634"/>
      <c r="K12" s="1634"/>
      <c r="L12" s="1634"/>
      <c r="M12" s="1634"/>
      <c r="N12" s="1634"/>
      <c r="O12" s="757"/>
      <c r="P12" s="57"/>
      <c r="Q12" s="57"/>
      <c r="R12" s="57"/>
      <c r="S12" s="57"/>
      <c r="T12" s="57"/>
      <c r="U12" s="57"/>
      <c r="V12" s="57"/>
      <c r="W12" s="57"/>
      <c r="X12" s="250"/>
      <c r="Y12" s="250"/>
      <c r="Z12" s="250"/>
      <c r="AA12" s="250"/>
    </row>
    <row r="13" spans="1:75" ht="25.5" customHeight="1" x14ac:dyDescent="0.2">
      <c r="A13" s="57"/>
      <c r="B13" s="836"/>
      <c r="C13" s="267"/>
      <c r="D13" s="163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4"/>
      <c r="F13" s="1634"/>
      <c r="G13" s="1634"/>
      <c r="H13" s="1634"/>
      <c r="I13" s="1634"/>
      <c r="J13" s="1634"/>
      <c r="K13" s="1634"/>
      <c r="L13" s="1634"/>
      <c r="M13" s="1634"/>
      <c r="N13" s="1634"/>
      <c r="O13" s="757"/>
      <c r="P13" s="57"/>
      <c r="Q13" s="57"/>
      <c r="R13" s="57"/>
      <c r="S13" s="57"/>
      <c r="T13" s="57"/>
      <c r="U13" s="57"/>
      <c r="V13" s="57"/>
      <c r="W13" s="57"/>
      <c r="X13" s="250"/>
      <c r="Y13" s="250"/>
      <c r="Z13" s="250"/>
      <c r="AA13" s="250"/>
    </row>
    <row r="14" spans="1:75" ht="25.5" customHeight="1" x14ac:dyDescent="0.2">
      <c r="A14" s="57"/>
      <c r="B14" s="836"/>
      <c r="C14" s="267"/>
      <c r="D14" s="163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4"/>
      <c r="F14" s="1634"/>
      <c r="G14" s="1634"/>
      <c r="H14" s="1634"/>
      <c r="I14" s="1634"/>
      <c r="J14" s="1634"/>
      <c r="K14" s="1634"/>
      <c r="L14" s="1634"/>
      <c r="M14" s="1634"/>
      <c r="N14" s="1634"/>
      <c r="O14" s="757"/>
      <c r="P14" s="57"/>
      <c r="Q14" s="57"/>
      <c r="R14" s="57"/>
      <c r="S14" s="57"/>
      <c r="T14" s="57"/>
      <c r="U14" s="57"/>
      <c r="V14" s="57"/>
      <c r="W14" s="57"/>
      <c r="X14" s="250"/>
      <c r="Y14" s="250"/>
      <c r="Z14" s="250"/>
      <c r="AA14" s="250"/>
    </row>
    <row r="15" spans="1:75" x14ac:dyDescent="0.2">
      <c r="A15" s="57"/>
      <c r="B15" s="836"/>
      <c r="C15" s="267"/>
      <c r="D15" s="1634" t="str">
        <f>Translations!$B$164</f>
        <v>Šis sąrašas bus naudojamas tolesniame skirsnyje nustatant kitus kiekvieno sukėliklio duomenis.</v>
      </c>
      <c r="E15" s="1634"/>
      <c r="F15" s="1634"/>
      <c r="G15" s="1634"/>
      <c r="H15" s="1634"/>
      <c r="I15" s="1634"/>
      <c r="J15" s="1634"/>
      <c r="K15" s="1634"/>
      <c r="L15" s="1634"/>
      <c r="M15" s="1634"/>
      <c r="N15" s="1634"/>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45" t="str">
        <f>Translations!$B$129</f>
        <v>Sukėliklio pavadinimas</v>
      </c>
      <c r="F17" s="1646"/>
      <c r="G17" s="1647"/>
      <c r="H17" s="1648" t="str">
        <f>Translations!$B$130</f>
        <v>Sukėliklio tipas</v>
      </c>
      <c r="I17" s="1648"/>
      <c r="J17" s="1648"/>
      <c r="K17" s="1648"/>
      <c r="L17" s="1635" t="str">
        <f>Translations!$B$165</f>
        <v>Elektrolizės vonios tipas</v>
      </c>
      <c r="M17" s="1635"/>
      <c r="N17" s="1635"/>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31" t="str">
        <f>IF(D18="","",INDEX(B_InstallationDescription!$Y$71:$Y$145,MATCH(D18,B_InstallationDescription!$D$71:$D$145,0)))</f>
        <v/>
      </c>
      <c r="F18" s="1632"/>
      <c r="G18" s="1633"/>
      <c r="H18" s="1630" t="str">
        <f>IF(D18="","",INDEX(B_InstallationDescription!$E$71:$E$145,MATCH(D18,B_InstallationDescription!$D$71:$D$145,0)))</f>
        <v/>
      </c>
      <c r="I18" s="1630"/>
      <c r="J18" s="1630"/>
      <c r="K18" s="1630"/>
      <c r="L18" s="1629" t="str">
        <f>IF(E18="","",INDEX(B_InstallationDescription!$I$71:$I$145,MATCH(D18,B_InstallationDescription!$D$71:$D$145,0)))</f>
        <v/>
      </c>
      <c r="M18" s="1629"/>
      <c r="N18" s="1629"/>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31" t="str">
        <f>IF(D19="","",INDEX(B_InstallationDescription!$Y$71:$Y$145,MATCH(D19,B_InstallationDescription!$D$71:$D$145,0)))</f>
        <v/>
      </c>
      <c r="F19" s="1632"/>
      <c r="G19" s="1633"/>
      <c r="H19" s="1630" t="str">
        <f>IF(D19="","",INDEX(B_InstallationDescription!$E$71:$E$145,MATCH(D19,B_InstallationDescription!$D$71:$D$145,0)))</f>
        <v/>
      </c>
      <c r="I19" s="1630"/>
      <c r="J19" s="1630"/>
      <c r="K19" s="1630"/>
      <c r="L19" s="1629" t="str">
        <f>IF(E19="","",INDEX(B_InstallationDescription!$I$71:$I$145,MATCH(D19,B_InstallationDescription!$D$71:$D$145,0)))</f>
        <v/>
      </c>
      <c r="M19" s="1629"/>
      <c r="N19" s="1629"/>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31" t="str">
        <f>IF(D20="","",INDEX(B_InstallationDescription!$Y$71:$Y$145,MATCH(D20,B_InstallationDescription!$D$71:$D$145,0)))</f>
        <v/>
      </c>
      <c r="F20" s="1632"/>
      <c r="G20" s="1633"/>
      <c r="H20" s="1630" t="str">
        <f>IF(D20="","",INDEX(B_InstallationDescription!$E$71:$E$145,MATCH(D20,B_InstallationDescription!$D$71:$D$145,0)))</f>
        <v/>
      </c>
      <c r="I20" s="1630"/>
      <c r="J20" s="1630"/>
      <c r="K20" s="1630"/>
      <c r="L20" s="1629" t="str">
        <f>IF(E20="","",INDEX(B_InstallationDescription!$I$71:$I$145,MATCH(D20,B_InstallationDescription!$D$71:$D$145,0)))</f>
        <v/>
      </c>
      <c r="M20" s="1629"/>
      <c r="N20" s="1629"/>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31" t="str">
        <f>IF(D21="","",INDEX(B_InstallationDescription!$Y$71:$Y$145,MATCH(D21,B_InstallationDescription!$D$71:$D$145,0)))</f>
        <v/>
      </c>
      <c r="F21" s="1632"/>
      <c r="G21" s="1633"/>
      <c r="H21" s="1630" t="str">
        <f>IF(D21="","",INDEX(B_InstallationDescription!$E$71:$E$145,MATCH(D21,B_InstallationDescription!$D$71:$D$145,0)))</f>
        <v/>
      </c>
      <c r="I21" s="1630"/>
      <c r="J21" s="1630"/>
      <c r="K21" s="1630"/>
      <c r="L21" s="1629" t="str">
        <f>IF(E21="","",INDEX(B_InstallationDescription!$I$71:$I$145,MATCH(D21,B_InstallationDescription!$D$71:$D$145,0)))</f>
        <v/>
      </c>
      <c r="M21" s="1629"/>
      <c r="N21" s="1629"/>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31" t="str">
        <f>IF(D22="","",INDEX(B_InstallationDescription!$Y$71:$Y$145,MATCH(D22,B_InstallationDescription!$D$71:$D$145,0)))</f>
        <v/>
      </c>
      <c r="F22" s="1632"/>
      <c r="G22" s="1633"/>
      <c r="H22" s="1630" t="str">
        <f>IF(D22="","",INDEX(B_InstallationDescription!$E$71:$E$145,MATCH(D22,B_InstallationDescription!$D$71:$D$145,0)))</f>
        <v/>
      </c>
      <c r="I22" s="1630"/>
      <c r="J22" s="1630"/>
      <c r="K22" s="1630"/>
      <c r="L22" s="1629" t="str">
        <f>IF(E22="","",INDEX(B_InstallationDescription!$I$71:$I$145,MATCH(D22,B_InstallationDescription!$D$71:$D$145,0)))</f>
        <v/>
      </c>
      <c r="M22" s="1629"/>
      <c r="N22" s="1629"/>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31" t="str">
        <f>IF(D23="","",INDEX(B_InstallationDescription!$Y$71:$Y$145,MATCH(D23,B_InstallationDescription!$D$71:$D$145,0)))</f>
        <v/>
      </c>
      <c r="F23" s="1632"/>
      <c r="G23" s="1633"/>
      <c r="H23" s="1630" t="str">
        <f>IF(D23="","",INDEX(B_InstallationDescription!$E$71:$E$145,MATCH(D23,B_InstallationDescription!$D$71:$D$145,0)))</f>
        <v/>
      </c>
      <c r="I23" s="1630"/>
      <c r="J23" s="1630"/>
      <c r="K23" s="1630"/>
      <c r="L23" s="1629" t="str">
        <f>IF(E23="","",INDEX(B_InstallationDescription!$I$71:$I$145,MATCH(D23,B_InstallationDescription!$D$71:$D$145,0)))</f>
        <v/>
      </c>
      <c r="M23" s="1629"/>
      <c r="N23" s="1629"/>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31" t="str">
        <f>IF(D24="","",INDEX(B_InstallationDescription!$Y$71:$Y$145,MATCH(D24,B_InstallationDescription!$D$71:$D$145,0)))</f>
        <v/>
      </c>
      <c r="F24" s="1632"/>
      <c r="G24" s="1633"/>
      <c r="H24" s="1630" t="str">
        <f>IF(D24="","",INDEX(B_InstallationDescription!$E$71:$E$145,MATCH(D24,B_InstallationDescription!$D$71:$D$145,0)))</f>
        <v/>
      </c>
      <c r="I24" s="1630"/>
      <c r="J24" s="1630"/>
      <c r="K24" s="1630"/>
      <c r="L24" s="1629" t="str">
        <f>IF(E24="","",INDEX(B_InstallationDescription!$I$71:$I$145,MATCH(D24,B_InstallationDescription!$D$71:$D$145,0)))</f>
        <v/>
      </c>
      <c r="M24" s="1629"/>
      <c r="N24" s="1629"/>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31" t="str">
        <f>IF(D25="","",INDEX(B_InstallationDescription!$Y$71:$Y$145,MATCH(D25,B_InstallationDescription!$D$71:$D$145,0)))</f>
        <v/>
      </c>
      <c r="F25" s="1632"/>
      <c r="G25" s="1633"/>
      <c r="H25" s="1630" t="str">
        <f>IF(D25="","",INDEX(B_InstallationDescription!$E$71:$E$145,MATCH(D25,B_InstallationDescription!$D$71:$D$145,0)))</f>
        <v/>
      </c>
      <c r="I25" s="1630"/>
      <c r="J25" s="1630"/>
      <c r="K25" s="1630"/>
      <c r="L25" s="1629" t="str">
        <f>IF(E25="","",INDEX(B_InstallationDescription!$I$71:$I$145,MATCH(D25,B_InstallationDescription!$D$71:$D$145,0)))</f>
        <v/>
      </c>
      <c r="M25" s="1629"/>
      <c r="N25" s="1629"/>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31" t="str">
        <f>IF(D26="","",INDEX(B_InstallationDescription!$Y$71:$Y$145,MATCH(D26,B_InstallationDescription!$D$71:$D$145,0)))</f>
        <v/>
      </c>
      <c r="F26" s="1632"/>
      <c r="G26" s="1633"/>
      <c r="H26" s="1630" t="str">
        <f>IF(D26="","",INDEX(B_InstallationDescription!$E$71:$E$145,MATCH(D26,B_InstallationDescription!$D$71:$D$145,0)))</f>
        <v/>
      </c>
      <c r="I26" s="1630"/>
      <c r="J26" s="1630"/>
      <c r="K26" s="1630"/>
      <c r="L26" s="1629" t="str">
        <f>IF(E26="","",INDEX(B_InstallationDescription!$I$71:$I$145,MATCH(D26,B_InstallationDescription!$D$71:$D$145,0)))</f>
        <v/>
      </c>
      <c r="M26" s="1629"/>
      <c r="N26" s="1629"/>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31" t="str">
        <f>IF(D27="","",INDEX(B_InstallationDescription!$Y$71:$Y$145,MATCH(D27,B_InstallationDescription!$D$71:$D$145,0)))</f>
        <v/>
      </c>
      <c r="F27" s="1632"/>
      <c r="G27" s="1633"/>
      <c r="H27" s="1630" t="str">
        <f>IF(D27="","",INDEX(B_InstallationDescription!$E$71:$E$145,MATCH(D27,B_InstallationDescription!$D$71:$D$145,0)))</f>
        <v/>
      </c>
      <c r="I27" s="1630"/>
      <c r="J27" s="1630"/>
      <c r="K27" s="1630"/>
      <c r="L27" s="1629" t="str">
        <f>IF(E27="","",INDEX(B_InstallationDescription!$I$71:$I$145,MATCH(D27,B_InstallationDescription!$D$71:$D$145,0)))</f>
        <v/>
      </c>
      <c r="M27" s="1629"/>
      <c r="N27" s="1629"/>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18" t="str">
        <f>Translations!$B$720</f>
        <v>Išmetamųjų PFC sukėlikliai</v>
      </c>
      <c r="E29" s="1518"/>
      <c r="F29" s="1518"/>
      <c r="G29" s="1518"/>
      <c r="H29" s="1518"/>
      <c r="I29" s="1518"/>
      <c r="J29" s="1518"/>
      <c r="K29" s="1518"/>
      <c r="L29" s="1518"/>
      <c r="M29" s="1518"/>
      <c r="N29" s="1518"/>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43" t="str">
        <f>Translations!$B$620</f>
        <v>Svarbu! Nuoseklumo sumetimais sukėliklius įveskite tokia pat eilės tvarka, kaip pateikta 7 dalies b punkte ir Jūsų naujausiame patvirtintame stebėsenos plane (tokia pat eilės tvarka ir naudodami tokius pat identifikatorius).</v>
      </c>
      <c r="F31" s="1543"/>
      <c r="G31" s="1543"/>
      <c r="H31" s="1543"/>
      <c r="I31" s="1543"/>
      <c r="J31" s="1543"/>
      <c r="K31" s="1543"/>
      <c r="L31" s="1543"/>
      <c r="M31" s="1543"/>
      <c r="N31" s="1543"/>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62" t="str">
        <f>Translations!$B$621</f>
        <v>Santrumpos:</v>
      </c>
      <c r="F33" s="1562"/>
      <c r="G33" s="1562"/>
      <c r="H33" s="1562"/>
      <c r="I33" s="1562"/>
      <c r="J33" s="1562"/>
      <c r="K33" s="1562"/>
      <c r="L33" s="1562"/>
      <c r="M33" s="1562"/>
      <c r="N33" s="1562"/>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61" t="str">
        <f>Translations!$B$721</f>
        <v>Veiklos duomenys – per metus pagaminamas pirminio aliuminio kiekis.</v>
      </c>
      <c r="G34" s="1561"/>
      <c r="H34" s="1561"/>
      <c r="I34" s="1561"/>
      <c r="J34" s="1561"/>
      <c r="K34" s="1561"/>
      <c r="L34" s="1561"/>
      <c r="M34" s="1561"/>
      <c r="N34" s="1561"/>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61" t="str">
        <f>Translations!$B$723</f>
        <v>Anodinių efektų dažnis (anodinių efektų skaičius vienoje elektrolizės vonioje per parą)</v>
      </c>
      <c r="G35" s="1561"/>
      <c r="H35" s="1561"/>
      <c r="I35" s="1561"/>
      <c r="J35" s="1561"/>
      <c r="K35" s="1561"/>
      <c r="L35" s="1561"/>
      <c r="M35" s="1561"/>
      <c r="N35" s="1561"/>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61" t="str">
        <f>Translations!$B$725</f>
        <v>Vidutinė anodinių efektų trukmė (anodinių efektų trukmės minutėmis ir dažnio santykis)</v>
      </c>
      <c r="G36" s="1561"/>
      <c r="H36" s="1561"/>
      <c r="I36" s="1561"/>
      <c r="J36" s="1561"/>
      <c r="K36" s="1561"/>
      <c r="L36" s="1561"/>
      <c r="M36" s="1561"/>
      <c r="N36" s="1561"/>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61" t="str">
        <f>Translations!$B$727</f>
        <v>Išmetamųjų teršalų faktorius pagal nuolydžio metodą.</v>
      </c>
      <c r="G37" s="1561"/>
      <c r="H37" s="1561"/>
      <c r="I37" s="1561"/>
      <c r="J37" s="1561"/>
      <c r="K37" s="1561"/>
      <c r="L37" s="1561"/>
      <c r="M37" s="1561"/>
      <c r="N37" s="1561"/>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61" t="str">
        <f>Translations!$B$729</f>
        <v>Vienos elektrolizės vonios anodinio efekto viršįtampis.</v>
      </c>
      <c r="G38" s="1561"/>
      <c r="H38" s="1561"/>
      <c r="I38" s="1561"/>
      <c r="J38" s="1561"/>
      <c r="K38" s="1561"/>
      <c r="L38" s="1561"/>
      <c r="M38" s="1561"/>
      <c r="N38" s="1561"/>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61" t="str">
        <f>Translations!$B$731</f>
        <v>Vidutinis esamas našumas.</v>
      </c>
      <c r="G39" s="1561"/>
      <c r="H39" s="1561"/>
      <c r="I39" s="1561"/>
      <c r="J39" s="1561"/>
      <c r="K39" s="1561"/>
      <c r="L39" s="1561"/>
      <c r="M39" s="1561"/>
      <c r="N39" s="1561"/>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61" t="str">
        <f>Translations!$B$733</f>
        <v>Viršįtampio koeficientas (išmetamųjų teršalų faktorius).</v>
      </c>
      <c r="G40" s="1561"/>
      <c r="H40" s="1561"/>
      <c r="I40" s="1561"/>
      <c r="J40" s="1561"/>
      <c r="K40" s="1561"/>
      <c r="L40" s="1561"/>
      <c r="M40" s="1561"/>
      <c r="N40" s="1561"/>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61" t="str">
        <f>Translations!$B$735</f>
        <v>C2F6 svorio dalis.</v>
      </c>
      <c r="G41" s="1561"/>
      <c r="H41" s="1561"/>
      <c r="I41" s="1561"/>
      <c r="J41" s="1561"/>
      <c r="K41" s="1561"/>
      <c r="L41" s="1561"/>
      <c r="M41" s="1561"/>
      <c r="N41" s="1561"/>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61" t="str">
        <f>Translations!$B$737</f>
        <v>CF4 visuotinio atšilimo potencialas.</v>
      </c>
      <c r="G42" s="1561"/>
      <c r="H42" s="1561"/>
      <c r="I42" s="1561"/>
      <c r="J42" s="1561"/>
      <c r="K42" s="1561"/>
      <c r="L42" s="1561"/>
      <c r="M42" s="1561"/>
      <c r="N42" s="1561"/>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61" t="str">
        <f>Translations!$B$739</f>
        <v>C2F6 visuotinio atšilimo potencialas.</v>
      </c>
      <c r="G43" s="1561"/>
      <c r="H43" s="1561"/>
      <c r="I43" s="1561"/>
      <c r="J43" s="1561"/>
      <c r="K43" s="1561"/>
      <c r="L43" s="1561"/>
      <c r="M43" s="1561"/>
      <c r="N43" s="1561"/>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03" t="str">
        <f>Translations!$B$650</f>
        <v>Apskaičiavimo faktorių pakopos:</v>
      </c>
      <c r="F45" s="1503"/>
      <c r="G45" s="1503"/>
      <c r="H45" s="1503"/>
      <c r="I45" s="1503"/>
      <c r="J45" s="1503"/>
      <c r="K45" s="1503"/>
      <c r="L45" s="1503"/>
      <c r="M45" s="1503"/>
      <c r="N45" s="1503"/>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44" t="str">
        <f>Translations!$B$652</f>
        <v>Galima rinktis iš šių pakopų kategorijų (pagal rekomendacinį dokumentą Nr. 1):</v>
      </c>
      <c r="F48" s="1544"/>
      <c r="G48" s="1544"/>
      <c r="H48" s="1544"/>
      <c r="I48" s="1544"/>
      <c r="J48" s="1544"/>
      <c r="K48" s="1544"/>
      <c r="L48" s="1544"/>
      <c r="M48" s="1544"/>
      <c r="N48" s="1544"/>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61" t="str">
        <f>Translations!$B$741</f>
        <v>I tipo numatytoji vertė: SAR IV priedo 8 skirsnio 1 lentelėje konkrečioms technologijoms nustatyti išmetamųjų teršalų faktoriai.</v>
      </c>
      <c r="G49" s="1561"/>
      <c r="H49" s="1561"/>
      <c r="I49" s="1561"/>
      <c r="J49" s="1561"/>
      <c r="K49" s="1561"/>
      <c r="L49" s="1561"/>
      <c r="M49" s="1561"/>
      <c r="N49" s="1561"/>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61" t="str">
        <f>Translations!$B$743</f>
        <v>I tipo numatytoji vertė: SAR IV priedo 8 skirsnio 2 lentelėje konkrečioms technologijoms nustatyti išmetamųjų teršalų faktoriai.</v>
      </c>
      <c r="G50" s="1561"/>
      <c r="H50" s="1561"/>
      <c r="I50" s="1561"/>
      <c r="J50" s="1561"/>
      <c r="K50" s="1561"/>
      <c r="L50" s="1561"/>
      <c r="M50" s="1561"/>
      <c r="N50" s="1561"/>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6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1"/>
      <c r="H51" s="1561"/>
      <c r="I51" s="1561"/>
      <c r="J51" s="1561"/>
      <c r="K51" s="1561"/>
      <c r="L51" s="1561"/>
      <c r="M51" s="1561"/>
      <c r="N51" s="1561"/>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62" t="str">
        <f>Translations!$B$662</f>
        <v>Pranešimai apie klaidas:</v>
      </c>
      <c r="F53" s="1562"/>
      <c r="G53" s="1562"/>
      <c r="H53" s="1562"/>
      <c r="I53" s="1562"/>
      <c r="J53" s="1562"/>
      <c r="K53" s="1562"/>
      <c r="L53" s="1562"/>
      <c r="M53" s="1562"/>
      <c r="N53" s="1562"/>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61" t="str">
        <f>Translations!$B$663</f>
        <v>Šis pranešimas apie klaidą reiškia, kad įrašai šioje eilutėje yra privalomi, bet jų nėra.</v>
      </c>
      <c r="G54" s="1561"/>
      <c r="H54" s="1561"/>
      <c r="I54" s="1561"/>
      <c r="J54" s="1561"/>
      <c r="K54" s="1561"/>
      <c r="L54" s="1561"/>
      <c r="M54" s="1561"/>
      <c r="N54" s="1561"/>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61" t="str">
        <f>Translations!$B$746</f>
        <v>Šis pranešimas apie klaidą reiškia, kad įrašai nenuoseklūs. Galimos neatitiktys gali būti susijusios su duomenų įvedimu faktoriams, kurie neaktualūs šiems sukėlikliams, arba procentinėmis vertėmis, viršijančiomis 100 proc.</v>
      </c>
      <c r="G55" s="1561"/>
      <c r="H55" s="1561"/>
      <c r="I55" s="1561"/>
      <c r="J55" s="1561"/>
      <c r="K55" s="1561"/>
      <c r="L55" s="1561"/>
      <c r="M55" s="1561"/>
      <c r="N55" s="1561"/>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39"/>
      <c r="F58" s="1540"/>
      <c r="G58" s="1540"/>
      <c r="H58" s="1540"/>
      <c r="I58" s="1540"/>
      <c r="J58" s="1541"/>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4" t="str">
        <f>IF(E58="","",IF(INDEX(B_InstallationDescription!$E$71:$E$145,MATCH(S58,B_InstallationDescription!$D$71:$D$145,0))&gt;0,INDEX(B_InstallationDescription!$E$71:$E$145,MATCH(S58,B_InstallationDescription!$D$71:$D$145,0)),""))</f>
        <v/>
      </c>
      <c r="F59" s="1555"/>
      <c r="G59" s="1555"/>
      <c r="H59" s="1555"/>
      <c r="I59" s="1555"/>
      <c r="J59" s="1556"/>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57" t="str">
        <f>IF(E58="","",HYPERLINK("#JUMP_14",EUconst_FurtherGuidancePoint1))</f>
        <v/>
      </c>
      <c r="F61" s="1557"/>
      <c r="G61" s="1557"/>
      <c r="H61" s="1557"/>
      <c r="I61" s="1557"/>
      <c r="J61" s="1557"/>
      <c r="K61" s="1557"/>
      <c r="L61" s="1557"/>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42" t="str">
        <f>Translations!$B$672</f>
        <v>pakopos aprašas</v>
      </c>
      <c r="H63" s="1542"/>
      <c r="I63" s="1537" t="str">
        <f>Translations!$B$158</f>
        <v>Vienetas</v>
      </c>
      <c r="J63" s="1537"/>
      <c r="K63" s="1537" t="str">
        <f>Translations!$B$673</f>
        <v>Vertė</v>
      </c>
      <c r="L63" s="1537"/>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32" t="str">
        <f>IF(OR(ISBLANK(F64),F64=EUconst_NoTier),"",IF(X64=0,EUconst_NA,IF(ISERROR(X64),"",X64)))</f>
        <v/>
      </c>
      <c r="H64" s="1533"/>
      <c r="I64" s="1621" t="str">
        <f>EUconst_t</f>
        <v>t</v>
      </c>
      <c r="J64" s="1622"/>
      <c r="K64" s="1627"/>
      <c r="L64" s="1628"/>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32" t="str">
        <f t="shared" ref="G66:G72" si="2">IF(OR(ISBLANK(F66),F66=EUconst_NoTier),"",IF(X66=0,EUconst_NotApplicable,IF(ISERROR(X66),"",X66)))</f>
        <v/>
      </c>
      <c r="H66" s="1538"/>
      <c r="I66" s="1617" t="str">
        <f>IF(W66=EUconst_NA,"",INDEX(PFCUnits,1))</f>
        <v>1/(vienoje elektrolizės vonioje per parą)</v>
      </c>
      <c r="J66" s="1618"/>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32" t="str">
        <f>IF(OR(ISBLANK(F67),F67=EUconst_NoTier),"",IF(X67=0,EUconst_NotApplicable,IF(ISERROR(X67),"",X67)))</f>
        <v/>
      </c>
      <c r="H67" s="1538"/>
      <c r="I67" s="1625" t="str">
        <f>IF(W67=EUconst_NA,"",INDEX(PFCUnits,2))</f>
        <v>min.</v>
      </c>
      <c r="J67" s="1626"/>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23" t="str">
        <f t="shared" si="2"/>
        <v/>
      </c>
      <c r="H68" s="1624"/>
      <c r="I68" s="1625" t="str">
        <f>IF(W68=EUconst_NA,"",INDEX(PFCUnits,3))</f>
        <v>(kg CF4/t Al)/(min./vienoje elektrolizės vonioje per parą)</v>
      </c>
      <c r="J68" s="1626"/>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15" t="str">
        <f t="shared" si="2"/>
        <v/>
      </c>
      <c r="H69" s="1616"/>
      <c r="I69" s="1625" t="str">
        <f>IF(W69=EUconst_NA,"",INDEX(PFCUnits,4))</f>
        <v>mV</v>
      </c>
      <c r="J69" s="1626"/>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32" t="str">
        <f t="shared" si="2"/>
        <v/>
      </c>
      <c r="H70" s="1533"/>
      <c r="I70" s="1625" t="str">
        <f>IF(W70=EUconst_NA,"","-")</f>
        <v>-</v>
      </c>
      <c r="J70" s="1626"/>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23" t="str">
        <f t="shared" si="2"/>
        <v/>
      </c>
      <c r="H71" s="1624"/>
      <c r="I71" s="1625" t="str">
        <f>IF(W71=EUconst_NA,"",INDEX(PFCUnits,6))</f>
        <v>(kg CF4)/(t Al mV)</v>
      </c>
      <c r="J71" s="1626"/>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15" t="str">
        <f t="shared" si="2"/>
        <v/>
      </c>
      <c r="H72" s="1616"/>
      <c r="I72" s="1619" t="str">
        <f>IF(W72=EUconst_NA,"",INDEX(PFCUnits,7))</f>
        <v>t C2F6/t CF4</v>
      </c>
      <c r="J72" s="1620"/>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17" t="str">
        <f>EUconst_t</f>
        <v>t</v>
      </c>
      <c r="J74" s="1618"/>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19" t="str">
        <f>EUconst_t</f>
        <v>t</v>
      </c>
      <c r="J75" s="1620"/>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17" t="s">
        <v>444</v>
      </c>
      <c r="J77" s="1618"/>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19" t="s">
        <v>445</v>
      </c>
      <c r="J78" s="1620"/>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17" t="s">
        <v>260</v>
      </c>
      <c r="J80" s="1618"/>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19" t="s">
        <v>260</v>
      </c>
      <c r="J81" s="1620"/>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21" t="s">
        <v>261</v>
      </c>
      <c r="J83" s="1622"/>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58" t="str">
        <f>Translations!$B$674</f>
        <v>Pakopos galioja nuo:</v>
      </c>
      <c r="E85" s="1558"/>
      <c r="F85" s="1559"/>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47" t="str">
        <f>Translations!$B$160</f>
        <v>Pastabos:</v>
      </c>
      <c r="E87" s="1548"/>
      <c r="F87" s="1614"/>
      <c r="G87" s="1614"/>
      <c r="H87" s="1614"/>
      <c r="I87" s="1614"/>
      <c r="J87" s="1614"/>
      <c r="K87" s="1614"/>
      <c r="L87" s="1614"/>
      <c r="M87" s="1614"/>
      <c r="N87" s="1614"/>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39"/>
      <c r="F90" s="1540"/>
      <c r="G90" s="1540"/>
      <c r="H90" s="1540"/>
      <c r="I90" s="1540"/>
      <c r="J90" s="1541"/>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4" t="str">
        <f>IF(E90="","",IF(INDEX(B_InstallationDescription!$E$71:$E$145,MATCH(S90,B_InstallationDescription!$D$71:$D$145,0))&gt;0,INDEX(B_InstallationDescription!$E$71:$E$145,MATCH(S90,B_InstallationDescription!$D$71:$D$145,0)),""))</f>
        <v/>
      </c>
      <c r="F91" s="1555"/>
      <c r="G91" s="1555"/>
      <c r="H91" s="1555"/>
      <c r="I91" s="1555"/>
      <c r="J91" s="1556"/>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57" t="str">
        <f>IF(E90="","",HYPERLINK("#JUMP_14",EUconst_FurtherGuidancePoint1))</f>
        <v/>
      </c>
      <c r="F93" s="1557"/>
      <c r="G93" s="1557"/>
      <c r="H93" s="1557"/>
      <c r="I93" s="1557"/>
      <c r="J93" s="1557"/>
      <c r="K93" s="1557"/>
      <c r="L93" s="1557"/>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42" t="str">
        <f>Translations!$B$672</f>
        <v>pakopos aprašas</v>
      </c>
      <c r="H95" s="1542"/>
      <c r="I95" s="1537" t="str">
        <f>Translations!$B$158</f>
        <v>Vienetas</v>
      </c>
      <c r="J95" s="1537"/>
      <c r="K95" s="1537" t="str">
        <f>Translations!$B$673</f>
        <v>Vertė</v>
      </c>
      <c r="L95" s="1537"/>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32" t="str">
        <f>IF(OR(ISBLANK(F96),F96=EUconst_NoTier),"",IF(X96=0,EUconst_NA,IF(ISERROR(X96),"",X96)))</f>
        <v/>
      </c>
      <c r="H96" s="1533"/>
      <c r="I96" s="1621" t="str">
        <f>EUconst_t</f>
        <v>t</v>
      </c>
      <c r="J96" s="1622"/>
      <c r="K96" s="1627"/>
      <c r="L96" s="1628"/>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32" t="str">
        <f t="shared" ref="G98:G104" si="8">IF(OR(ISBLANK(F98),F98=EUconst_NoTier),"",IF(X98=0,EUconst_NotApplicable,IF(ISERROR(X98),"",X98)))</f>
        <v/>
      </c>
      <c r="H98" s="1538"/>
      <c r="I98" s="1617" t="str">
        <f>IF(W98=EUconst_NA,"",INDEX(PFCUnits,1))</f>
        <v>1/(vienoje elektrolizės vonioje per parą)</v>
      </c>
      <c r="J98" s="1618"/>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32" t="str">
        <f t="shared" si="8"/>
        <v/>
      </c>
      <c r="H99" s="1538"/>
      <c r="I99" s="1625" t="str">
        <f>IF(W99=EUconst_NA,"",INDEX(PFCUnits,2))</f>
        <v>min.</v>
      </c>
      <c r="J99" s="1626"/>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23" t="str">
        <f t="shared" si="8"/>
        <v/>
      </c>
      <c r="H100" s="1624"/>
      <c r="I100" s="1625" t="str">
        <f>IF(W100=EUconst_NA,"",INDEX(PFCUnits,3))</f>
        <v>(kg CF4/t Al)/(min./vienoje elektrolizės vonioje per parą)</v>
      </c>
      <c r="J100" s="1626"/>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15" t="str">
        <f t="shared" si="8"/>
        <v/>
      </c>
      <c r="H101" s="1616"/>
      <c r="I101" s="1625" t="str">
        <f>IF(W101=EUconst_NA,"",INDEX(PFCUnits,4))</f>
        <v>mV</v>
      </c>
      <c r="J101" s="1626"/>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32" t="str">
        <f t="shared" si="8"/>
        <v/>
      </c>
      <c r="H102" s="1533"/>
      <c r="I102" s="1625" t="str">
        <f>IF(W102=EUconst_NA,"","-")</f>
        <v>-</v>
      </c>
      <c r="J102" s="1626"/>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23" t="str">
        <f t="shared" si="8"/>
        <v/>
      </c>
      <c r="H103" s="1624"/>
      <c r="I103" s="1625" t="str">
        <f>IF(W103=EUconst_NA,"",INDEX(PFCUnits,6))</f>
        <v>(kg CF4)/(t Al mV)</v>
      </c>
      <c r="J103" s="1626"/>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15" t="str">
        <f t="shared" si="8"/>
        <v/>
      </c>
      <c r="H104" s="1616"/>
      <c r="I104" s="1619" t="str">
        <f>IF(W104=EUconst_NA,"",INDEX(PFCUnits,7))</f>
        <v>t C2F6/t CF4</v>
      </c>
      <c r="J104" s="1620"/>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17" t="str">
        <f>EUconst_t</f>
        <v>t</v>
      </c>
      <c r="J106" s="1618"/>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19" t="str">
        <f>EUconst_t</f>
        <v>t</v>
      </c>
      <c r="J107" s="1620"/>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17" t="s">
        <v>444</v>
      </c>
      <c r="J109" s="1618"/>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19" t="s">
        <v>445</v>
      </c>
      <c r="J110" s="1620"/>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17" t="s">
        <v>260</v>
      </c>
      <c r="J112" s="1618"/>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19" t="s">
        <v>260</v>
      </c>
      <c r="J113" s="1620"/>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21" t="s">
        <v>261</v>
      </c>
      <c r="J115" s="1622"/>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58" t="str">
        <f>Translations!$B$674</f>
        <v>Pakopos galioja nuo:</v>
      </c>
      <c r="E117" s="1558"/>
      <c r="F117" s="1559"/>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47" t="str">
        <f>Translations!$B$160</f>
        <v>Pastabos:</v>
      </c>
      <c r="E119" s="1548"/>
      <c r="F119" s="1614"/>
      <c r="G119" s="1614"/>
      <c r="H119" s="1614"/>
      <c r="I119" s="1614"/>
      <c r="J119" s="1614"/>
      <c r="K119" s="1614"/>
      <c r="L119" s="1614"/>
      <c r="M119" s="1614"/>
      <c r="N119" s="1614"/>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39"/>
      <c r="F122" s="1540"/>
      <c r="G122" s="1540"/>
      <c r="H122" s="1540"/>
      <c r="I122" s="1540"/>
      <c r="J122" s="1541"/>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4" t="str">
        <f>IF(E122="","",IF(INDEX(B_InstallationDescription!$E$71:$E$145,MATCH(S122,B_InstallationDescription!$D$71:$D$145,0))&gt;0,INDEX(B_InstallationDescription!$E$71:$E$145,MATCH(S122,B_InstallationDescription!$D$71:$D$145,0)),""))</f>
        <v/>
      </c>
      <c r="F123" s="1555"/>
      <c r="G123" s="1555"/>
      <c r="H123" s="1555"/>
      <c r="I123" s="1555"/>
      <c r="J123" s="1556"/>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57" t="str">
        <f>IF(E122="","",HYPERLINK("#JUMP_14",EUconst_FurtherGuidancePoint1))</f>
        <v/>
      </c>
      <c r="F125" s="1557"/>
      <c r="G125" s="1557"/>
      <c r="H125" s="1557"/>
      <c r="I125" s="1557"/>
      <c r="J125" s="1557"/>
      <c r="K125" s="1557"/>
      <c r="L125" s="1557"/>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42" t="str">
        <f>Translations!$B$672</f>
        <v>pakopos aprašas</v>
      </c>
      <c r="H127" s="1542"/>
      <c r="I127" s="1537" t="str">
        <f>Translations!$B$158</f>
        <v>Vienetas</v>
      </c>
      <c r="J127" s="1537"/>
      <c r="K127" s="1537" t="str">
        <f>Translations!$B$673</f>
        <v>Vertė</v>
      </c>
      <c r="L127" s="1537"/>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32" t="str">
        <f>IF(OR(ISBLANK(F128),F128=EUconst_NoTier),"",IF(X128=0,EUconst_NA,IF(ISERROR(X128),"",X128)))</f>
        <v/>
      </c>
      <c r="H128" s="1533"/>
      <c r="I128" s="1621" t="str">
        <f>EUconst_t</f>
        <v>t</v>
      </c>
      <c r="J128" s="1622"/>
      <c r="K128" s="1627"/>
      <c r="L128" s="1628"/>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32" t="str">
        <f t="shared" ref="G130:G136" si="14">IF(OR(ISBLANK(F130),F130=EUconst_NoTier),"",IF(X130=0,EUconst_NotApplicable,IF(ISERROR(X130),"",X130)))</f>
        <v/>
      </c>
      <c r="H130" s="1538"/>
      <c r="I130" s="1617" t="str">
        <f>IF(W130=EUconst_NA,"",INDEX(PFCUnits,1))</f>
        <v>1/(vienoje elektrolizės vonioje per parą)</v>
      </c>
      <c r="J130" s="1618"/>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32" t="str">
        <f t="shared" si="14"/>
        <v/>
      </c>
      <c r="H131" s="1538"/>
      <c r="I131" s="1625" t="str">
        <f>IF(W131=EUconst_NA,"",INDEX(PFCUnits,2))</f>
        <v>min.</v>
      </c>
      <c r="J131" s="1626"/>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23" t="str">
        <f t="shared" si="14"/>
        <v/>
      </c>
      <c r="H132" s="1624"/>
      <c r="I132" s="1625" t="str">
        <f>IF(W132=EUconst_NA,"",INDEX(PFCUnits,3))</f>
        <v>(kg CF4/t Al)/(min./vienoje elektrolizės vonioje per parą)</v>
      </c>
      <c r="J132" s="1626"/>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15" t="str">
        <f t="shared" si="14"/>
        <v/>
      </c>
      <c r="H133" s="1616"/>
      <c r="I133" s="1625" t="str">
        <f>IF(W133=EUconst_NA,"",INDEX(PFCUnits,4))</f>
        <v>mV</v>
      </c>
      <c r="J133" s="1626"/>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32" t="str">
        <f t="shared" si="14"/>
        <v/>
      </c>
      <c r="H134" s="1533"/>
      <c r="I134" s="1625" t="str">
        <f>IF(W134=EUconst_NA,"","-")</f>
        <v>-</v>
      </c>
      <c r="J134" s="1626"/>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23" t="str">
        <f t="shared" si="14"/>
        <v/>
      </c>
      <c r="H135" s="1624"/>
      <c r="I135" s="1625" t="str">
        <f>IF(W135=EUconst_NA,"",INDEX(PFCUnits,6))</f>
        <v>(kg CF4)/(t Al mV)</v>
      </c>
      <c r="J135" s="1626"/>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15" t="str">
        <f t="shared" si="14"/>
        <v/>
      </c>
      <c r="H136" s="1616"/>
      <c r="I136" s="1619" t="str">
        <f>IF(W136=EUconst_NA,"",INDEX(PFCUnits,7))</f>
        <v>t C2F6/t CF4</v>
      </c>
      <c r="J136" s="1620"/>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17" t="str">
        <f>EUconst_t</f>
        <v>t</v>
      </c>
      <c r="J138" s="1618"/>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19" t="str">
        <f>EUconst_t</f>
        <v>t</v>
      </c>
      <c r="J139" s="1620"/>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17" t="s">
        <v>444</v>
      </c>
      <c r="J141" s="1618"/>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19" t="s">
        <v>445</v>
      </c>
      <c r="J142" s="1620"/>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17" t="s">
        <v>260</v>
      </c>
      <c r="J144" s="1618"/>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19" t="s">
        <v>260</v>
      </c>
      <c r="J145" s="1620"/>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21" t="s">
        <v>261</v>
      </c>
      <c r="J147" s="1622"/>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58" t="str">
        <f>Translations!$B$674</f>
        <v>Pakopos galioja nuo:</v>
      </c>
      <c r="E149" s="1558"/>
      <c r="F149" s="1559"/>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47" t="str">
        <f>Translations!$B$160</f>
        <v>Pastabos:</v>
      </c>
      <c r="E151" s="1548"/>
      <c r="F151" s="1614"/>
      <c r="G151" s="1614"/>
      <c r="H151" s="1614"/>
      <c r="I151" s="1614"/>
      <c r="J151" s="1614"/>
      <c r="K151" s="1614"/>
      <c r="L151" s="1614"/>
      <c r="M151" s="1614"/>
      <c r="N151" s="1614"/>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39"/>
      <c r="F154" s="1540"/>
      <c r="G154" s="1540"/>
      <c r="H154" s="1540"/>
      <c r="I154" s="1540"/>
      <c r="J154" s="1541"/>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4" t="str">
        <f>IF(E154="","",IF(INDEX(B_InstallationDescription!$E$71:$E$145,MATCH(S154,B_InstallationDescription!$D$71:$D$145,0))&gt;0,INDEX(B_InstallationDescription!$E$71:$E$145,MATCH(S154,B_InstallationDescription!$D$71:$D$145,0)),""))</f>
        <v/>
      </c>
      <c r="F155" s="1555"/>
      <c r="G155" s="1555"/>
      <c r="H155" s="1555"/>
      <c r="I155" s="1555"/>
      <c r="J155" s="1556"/>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57" t="str">
        <f>IF(E154="","",HYPERLINK("#JUMP_14",EUconst_FurtherGuidancePoint1))</f>
        <v/>
      </c>
      <c r="F157" s="1557"/>
      <c r="G157" s="1557"/>
      <c r="H157" s="1557"/>
      <c r="I157" s="1557"/>
      <c r="J157" s="1557"/>
      <c r="K157" s="1557"/>
      <c r="L157" s="1557"/>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42" t="str">
        <f>Translations!$B$672</f>
        <v>pakopos aprašas</v>
      </c>
      <c r="H159" s="1542"/>
      <c r="I159" s="1537" t="str">
        <f>Translations!$B$158</f>
        <v>Vienetas</v>
      </c>
      <c r="J159" s="1537"/>
      <c r="K159" s="1537" t="str">
        <f>Translations!$B$673</f>
        <v>Vertė</v>
      </c>
      <c r="L159" s="1537"/>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32" t="str">
        <f>IF(OR(ISBLANK(F160),F160=EUconst_NoTier),"",IF(X160=0,EUconst_NA,IF(ISERROR(X160),"",X160)))</f>
        <v/>
      </c>
      <c r="H160" s="1533"/>
      <c r="I160" s="1621" t="str">
        <f>EUconst_t</f>
        <v>t</v>
      </c>
      <c r="J160" s="1622"/>
      <c r="K160" s="1627"/>
      <c r="L160" s="1628"/>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32" t="str">
        <f t="shared" ref="G162:G168" si="20">IF(OR(ISBLANK(F162),F162=EUconst_NoTier),"",IF(X162=0,EUconst_NotApplicable,IF(ISERROR(X162),"",X162)))</f>
        <v/>
      </c>
      <c r="H162" s="1538"/>
      <c r="I162" s="1617" t="str">
        <f>IF(W162=EUconst_NA,"",INDEX(PFCUnits,1))</f>
        <v>1/(vienoje elektrolizės vonioje per parą)</v>
      </c>
      <c r="J162" s="1618"/>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32" t="str">
        <f t="shared" si="20"/>
        <v/>
      </c>
      <c r="H163" s="1538"/>
      <c r="I163" s="1625" t="str">
        <f>IF(W163=EUconst_NA,"",INDEX(PFCUnits,2))</f>
        <v>min.</v>
      </c>
      <c r="J163" s="1626"/>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23" t="str">
        <f t="shared" si="20"/>
        <v/>
      </c>
      <c r="H164" s="1624"/>
      <c r="I164" s="1625" t="str">
        <f>IF(W164=EUconst_NA,"",INDEX(PFCUnits,3))</f>
        <v>(kg CF4/t Al)/(min./vienoje elektrolizės vonioje per parą)</v>
      </c>
      <c r="J164" s="1626"/>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15" t="str">
        <f t="shared" si="20"/>
        <v/>
      </c>
      <c r="H165" s="1616"/>
      <c r="I165" s="1625" t="str">
        <f>IF(W165=EUconst_NA,"",INDEX(PFCUnits,4))</f>
        <v>mV</v>
      </c>
      <c r="J165" s="1626"/>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32" t="str">
        <f t="shared" si="20"/>
        <v/>
      </c>
      <c r="H166" s="1533"/>
      <c r="I166" s="1625" t="str">
        <f>IF(W166=EUconst_NA,"","-")</f>
        <v>-</v>
      </c>
      <c r="J166" s="1626"/>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23" t="str">
        <f t="shared" si="20"/>
        <v/>
      </c>
      <c r="H167" s="1624"/>
      <c r="I167" s="1625" t="str">
        <f>IF(W167=EUconst_NA,"",INDEX(PFCUnits,6))</f>
        <v>(kg CF4)/(t Al mV)</v>
      </c>
      <c r="J167" s="1626"/>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15" t="str">
        <f t="shared" si="20"/>
        <v/>
      </c>
      <c r="H168" s="1616"/>
      <c r="I168" s="1619" t="str">
        <f>IF(W168=EUconst_NA,"",INDEX(PFCUnits,7))</f>
        <v>t C2F6/t CF4</v>
      </c>
      <c r="J168" s="1620"/>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17" t="str">
        <f>EUconst_t</f>
        <v>t</v>
      </c>
      <c r="J170" s="1618"/>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19" t="str">
        <f>EUconst_t</f>
        <v>t</v>
      </c>
      <c r="J171" s="1620"/>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17" t="s">
        <v>444</v>
      </c>
      <c r="J173" s="1618"/>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19" t="s">
        <v>445</v>
      </c>
      <c r="J174" s="1620"/>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17" t="s">
        <v>260</v>
      </c>
      <c r="J176" s="1618"/>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19" t="s">
        <v>260</v>
      </c>
      <c r="J177" s="1620"/>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21" t="s">
        <v>261</v>
      </c>
      <c r="J179" s="1622"/>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58" t="str">
        <f>Translations!$B$674</f>
        <v>Pakopos galioja nuo:</v>
      </c>
      <c r="E181" s="1558"/>
      <c r="F181" s="1559"/>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47" t="str">
        <f>Translations!$B$160</f>
        <v>Pastabos:</v>
      </c>
      <c r="E183" s="1548"/>
      <c r="F183" s="1614"/>
      <c r="G183" s="1614"/>
      <c r="H183" s="1614"/>
      <c r="I183" s="1614"/>
      <c r="J183" s="1614"/>
      <c r="K183" s="1614"/>
      <c r="L183" s="1614"/>
      <c r="M183" s="1614"/>
      <c r="N183" s="1614"/>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39"/>
      <c r="F186" s="1540"/>
      <c r="G186" s="1540"/>
      <c r="H186" s="1540"/>
      <c r="I186" s="1540"/>
      <c r="J186" s="1541"/>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4" t="str">
        <f>IF(E186="","",IF(INDEX(B_InstallationDescription!$E$71:$E$145,MATCH(S186,B_InstallationDescription!$D$71:$D$145,0))&gt;0,INDEX(B_InstallationDescription!$E$71:$E$145,MATCH(S186,B_InstallationDescription!$D$71:$D$145,0)),""))</f>
        <v/>
      </c>
      <c r="F187" s="1555"/>
      <c r="G187" s="1555"/>
      <c r="H187" s="1555"/>
      <c r="I187" s="1555"/>
      <c r="J187" s="1556"/>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57" t="str">
        <f>IF(E186="","",HYPERLINK("#JUMP_14",EUconst_FurtherGuidancePoint1))</f>
        <v/>
      </c>
      <c r="F189" s="1557"/>
      <c r="G189" s="1557"/>
      <c r="H189" s="1557"/>
      <c r="I189" s="1557"/>
      <c r="J189" s="1557"/>
      <c r="K189" s="1557"/>
      <c r="L189" s="1557"/>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42" t="str">
        <f>Translations!$B$672</f>
        <v>pakopos aprašas</v>
      </c>
      <c r="H191" s="1542"/>
      <c r="I191" s="1537" t="str">
        <f>Translations!$B$158</f>
        <v>Vienetas</v>
      </c>
      <c r="J191" s="1537"/>
      <c r="K191" s="1537" t="str">
        <f>Translations!$B$673</f>
        <v>Vertė</v>
      </c>
      <c r="L191" s="1537"/>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32" t="str">
        <f>IF(OR(ISBLANK(F192),F192=EUconst_NoTier),"",IF(X192=0,EUconst_NA,IF(ISERROR(X192),"",X192)))</f>
        <v/>
      </c>
      <c r="H192" s="1533"/>
      <c r="I192" s="1621" t="str">
        <f>EUconst_t</f>
        <v>t</v>
      </c>
      <c r="J192" s="1622"/>
      <c r="K192" s="1627"/>
      <c r="L192" s="1628"/>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32" t="str">
        <f t="shared" ref="G194:G200" si="26">IF(OR(ISBLANK(F194),F194=EUconst_NoTier),"",IF(X194=0,EUconst_NotApplicable,IF(ISERROR(X194),"",X194)))</f>
        <v/>
      </c>
      <c r="H194" s="1538"/>
      <c r="I194" s="1617" t="str">
        <f>IF(W194=EUconst_NA,"",INDEX(PFCUnits,1))</f>
        <v>1/(vienoje elektrolizės vonioje per parą)</v>
      </c>
      <c r="J194" s="1618"/>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32" t="str">
        <f t="shared" si="26"/>
        <v/>
      </c>
      <c r="H195" s="1538"/>
      <c r="I195" s="1625" t="str">
        <f>IF(W195=EUconst_NA,"",INDEX(PFCUnits,2))</f>
        <v>min.</v>
      </c>
      <c r="J195" s="1626"/>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23" t="str">
        <f t="shared" si="26"/>
        <v/>
      </c>
      <c r="H196" s="1624"/>
      <c r="I196" s="1625" t="str">
        <f>IF(W196=EUconst_NA,"",INDEX(PFCUnits,3))</f>
        <v>(kg CF4/t Al)/(min./vienoje elektrolizės vonioje per parą)</v>
      </c>
      <c r="J196" s="1626"/>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15" t="str">
        <f t="shared" si="26"/>
        <v/>
      </c>
      <c r="H197" s="1616"/>
      <c r="I197" s="1625" t="str">
        <f>IF(W197=EUconst_NA,"",INDEX(PFCUnits,4))</f>
        <v>mV</v>
      </c>
      <c r="J197" s="1626"/>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32" t="str">
        <f t="shared" si="26"/>
        <v/>
      </c>
      <c r="H198" s="1533"/>
      <c r="I198" s="1625" t="str">
        <f>IF(W198=EUconst_NA,"","-")</f>
        <v>-</v>
      </c>
      <c r="J198" s="1626"/>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23" t="str">
        <f t="shared" si="26"/>
        <v/>
      </c>
      <c r="H199" s="1624"/>
      <c r="I199" s="1625" t="str">
        <f>IF(W199=EUconst_NA,"",INDEX(PFCUnits,6))</f>
        <v>(kg CF4)/(t Al mV)</v>
      </c>
      <c r="J199" s="1626"/>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15" t="str">
        <f t="shared" si="26"/>
        <v/>
      </c>
      <c r="H200" s="1616"/>
      <c r="I200" s="1619" t="str">
        <f>IF(W200=EUconst_NA,"",INDEX(PFCUnits,7))</f>
        <v>t C2F6/t CF4</v>
      </c>
      <c r="J200" s="1620"/>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17" t="str">
        <f>EUconst_t</f>
        <v>t</v>
      </c>
      <c r="J202" s="1618"/>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19" t="str">
        <f>EUconst_t</f>
        <v>t</v>
      </c>
      <c r="J203" s="1620"/>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17" t="s">
        <v>444</v>
      </c>
      <c r="J205" s="1618"/>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19" t="s">
        <v>445</v>
      </c>
      <c r="J206" s="1620"/>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17" t="s">
        <v>260</v>
      </c>
      <c r="J208" s="1618"/>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19" t="s">
        <v>260</v>
      </c>
      <c r="J209" s="1620"/>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21" t="s">
        <v>261</v>
      </c>
      <c r="J211" s="1622"/>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58" t="str">
        <f>Translations!$B$674</f>
        <v>Pakopos galioja nuo:</v>
      </c>
      <c r="E213" s="1558"/>
      <c r="F213" s="1559"/>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47" t="str">
        <f>Translations!$B$160</f>
        <v>Pastabos:</v>
      </c>
      <c r="E215" s="1548"/>
      <c r="F215" s="1614"/>
      <c r="G215" s="1614"/>
      <c r="H215" s="1614"/>
      <c r="I215" s="1614"/>
      <c r="J215" s="1614"/>
      <c r="K215" s="1614"/>
      <c r="L215" s="1614"/>
      <c r="M215" s="1614"/>
      <c r="N215" s="1614"/>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39"/>
      <c r="F218" s="1540"/>
      <c r="G218" s="1540"/>
      <c r="H218" s="1540"/>
      <c r="I218" s="1540"/>
      <c r="J218" s="1541"/>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4" t="str">
        <f>IF(E218="","",IF(INDEX(B_InstallationDescription!$E$71:$E$145,MATCH(S218,B_InstallationDescription!$D$71:$D$145,0))&gt;0,INDEX(B_InstallationDescription!$E$71:$E$145,MATCH(S218,B_InstallationDescription!$D$71:$D$145,0)),""))</f>
        <v/>
      </c>
      <c r="F219" s="1555"/>
      <c r="G219" s="1555"/>
      <c r="H219" s="1555"/>
      <c r="I219" s="1555"/>
      <c r="J219" s="1556"/>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57" t="str">
        <f>IF(E218="","",HYPERLINK("#JUMP_14",EUconst_FurtherGuidancePoint1))</f>
        <v/>
      </c>
      <c r="F221" s="1557"/>
      <c r="G221" s="1557"/>
      <c r="H221" s="1557"/>
      <c r="I221" s="1557"/>
      <c r="J221" s="1557"/>
      <c r="K221" s="1557"/>
      <c r="L221" s="1557"/>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42" t="str">
        <f>Translations!$B$672</f>
        <v>pakopos aprašas</v>
      </c>
      <c r="H223" s="1542"/>
      <c r="I223" s="1537" t="str">
        <f>Translations!$B$158</f>
        <v>Vienetas</v>
      </c>
      <c r="J223" s="1537"/>
      <c r="K223" s="1537" t="str">
        <f>Translations!$B$673</f>
        <v>Vertė</v>
      </c>
      <c r="L223" s="1537"/>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32" t="str">
        <f>IF(OR(ISBLANK(F224),F224=EUconst_NoTier),"",IF(X224=0,EUconst_NA,IF(ISERROR(X224),"",X224)))</f>
        <v/>
      </c>
      <c r="H224" s="1533"/>
      <c r="I224" s="1621" t="str">
        <f>EUconst_t</f>
        <v>t</v>
      </c>
      <c r="J224" s="1622"/>
      <c r="K224" s="1627"/>
      <c r="L224" s="1628"/>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32" t="str">
        <f t="shared" ref="G226:G232" si="32">IF(OR(ISBLANK(F226),F226=EUconst_NoTier),"",IF(X226=0,EUconst_NotApplicable,IF(ISERROR(X226),"",X226)))</f>
        <v/>
      </c>
      <c r="H226" s="1538"/>
      <c r="I226" s="1617" t="str">
        <f>IF(W226=EUconst_NA,"",INDEX(PFCUnits,1))</f>
        <v>1/(vienoje elektrolizės vonioje per parą)</v>
      </c>
      <c r="J226" s="1618"/>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32" t="str">
        <f t="shared" si="32"/>
        <v/>
      </c>
      <c r="H227" s="1538"/>
      <c r="I227" s="1625" t="str">
        <f>IF(W227=EUconst_NA,"",INDEX(PFCUnits,2))</f>
        <v>min.</v>
      </c>
      <c r="J227" s="1626"/>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23" t="str">
        <f t="shared" si="32"/>
        <v/>
      </c>
      <c r="H228" s="1624"/>
      <c r="I228" s="1625" t="str">
        <f>IF(W228=EUconst_NA,"",INDEX(PFCUnits,3))</f>
        <v>(kg CF4/t Al)/(min./vienoje elektrolizės vonioje per parą)</v>
      </c>
      <c r="J228" s="1626"/>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15" t="str">
        <f t="shared" si="32"/>
        <v/>
      </c>
      <c r="H229" s="1616"/>
      <c r="I229" s="1625" t="str">
        <f>IF(W229=EUconst_NA,"",INDEX(PFCUnits,4))</f>
        <v>mV</v>
      </c>
      <c r="J229" s="1626"/>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32" t="str">
        <f t="shared" si="32"/>
        <v/>
      </c>
      <c r="H230" s="1533"/>
      <c r="I230" s="1625" t="str">
        <f>IF(W230=EUconst_NA,"","-")</f>
        <v>-</v>
      </c>
      <c r="J230" s="1626"/>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23" t="str">
        <f t="shared" si="32"/>
        <v/>
      </c>
      <c r="H231" s="1624"/>
      <c r="I231" s="1625" t="str">
        <f>IF(W231=EUconst_NA,"",INDEX(PFCUnits,6))</f>
        <v>(kg CF4)/(t Al mV)</v>
      </c>
      <c r="J231" s="1626"/>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15" t="str">
        <f t="shared" si="32"/>
        <v/>
      </c>
      <c r="H232" s="1616"/>
      <c r="I232" s="1619" t="str">
        <f>IF(W232=EUconst_NA,"",INDEX(PFCUnits,7))</f>
        <v>t C2F6/t CF4</v>
      </c>
      <c r="J232" s="1620"/>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17" t="str">
        <f>EUconst_t</f>
        <v>t</v>
      </c>
      <c r="J234" s="1618"/>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19" t="str">
        <f>EUconst_t</f>
        <v>t</v>
      </c>
      <c r="J235" s="1620"/>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17" t="s">
        <v>444</v>
      </c>
      <c r="J237" s="1618"/>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19" t="s">
        <v>445</v>
      </c>
      <c r="J238" s="1620"/>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17" t="s">
        <v>260</v>
      </c>
      <c r="J240" s="1618"/>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19" t="s">
        <v>260</v>
      </c>
      <c r="J241" s="1620"/>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21" t="s">
        <v>261</v>
      </c>
      <c r="J243" s="1622"/>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58" t="str">
        <f>Translations!$B$674</f>
        <v>Pakopos galioja nuo:</v>
      </c>
      <c r="E245" s="1558"/>
      <c r="F245" s="1559"/>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47" t="str">
        <f>Translations!$B$160</f>
        <v>Pastabos:</v>
      </c>
      <c r="E247" s="1548"/>
      <c r="F247" s="1614"/>
      <c r="G247" s="1614"/>
      <c r="H247" s="1614"/>
      <c r="I247" s="1614"/>
      <c r="J247" s="1614"/>
      <c r="K247" s="1614"/>
      <c r="L247" s="1614"/>
      <c r="M247" s="1614"/>
      <c r="N247" s="1614"/>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39"/>
      <c r="F250" s="1540"/>
      <c r="G250" s="1540"/>
      <c r="H250" s="1540"/>
      <c r="I250" s="1540"/>
      <c r="J250" s="1541"/>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4" t="str">
        <f>IF(E250="","",IF(INDEX(B_InstallationDescription!$E$71:$E$145,MATCH(S250,B_InstallationDescription!$D$71:$D$145,0))&gt;0,INDEX(B_InstallationDescription!$E$71:$E$145,MATCH(S250,B_InstallationDescription!$D$71:$D$145,0)),""))</f>
        <v/>
      </c>
      <c r="F251" s="1555"/>
      <c r="G251" s="1555"/>
      <c r="H251" s="1555"/>
      <c r="I251" s="1555"/>
      <c r="J251" s="1556"/>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57" t="str">
        <f>IF(E250="","",HYPERLINK("#JUMP_14",EUconst_FurtherGuidancePoint1))</f>
        <v/>
      </c>
      <c r="F253" s="1557"/>
      <c r="G253" s="1557"/>
      <c r="H253" s="1557"/>
      <c r="I253" s="1557"/>
      <c r="J253" s="1557"/>
      <c r="K253" s="1557"/>
      <c r="L253" s="1557"/>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42" t="str">
        <f>Translations!$B$672</f>
        <v>pakopos aprašas</v>
      </c>
      <c r="H255" s="1542"/>
      <c r="I255" s="1537" t="str">
        <f>Translations!$B$158</f>
        <v>Vienetas</v>
      </c>
      <c r="J255" s="1537"/>
      <c r="K255" s="1537" t="str">
        <f>Translations!$B$673</f>
        <v>Vertė</v>
      </c>
      <c r="L255" s="1537"/>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32" t="str">
        <f>IF(OR(ISBLANK(F256),F256=EUconst_NoTier),"",IF(X256=0,EUconst_NA,IF(ISERROR(X256),"",X256)))</f>
        <v/>
      </c>
      <c r="H256" s="1533"/>
      <c r="I256" s="1621" t="str">
        <f>EUconst_t</f>
        <v>t</v>
      </c>
      <c r="J256" s="1622"/>
      <c r="K256" s="1627"/>
      <c r="L256" s="1628"/>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32" t="str">
        <f t="shared" ref="G258:G264" si="38">IF(OR(ISBLANK(F258),F258=EUconst_NoTier),"",IF(X258=0,EUconst_NotApplicable,IF(ISERROR(X258),"",X258)))</f>
        <v/>
      </c>
      <c r="H258" s="1538"/>
      <c r="I258" s="1617" t="str">
        <f>IF(W258=EUconst_NA,"",INDEX(PFCUnits,1))</f>
        <v>1/(vienoje elektrolizės vonioje per parą)</v>
      </c>
      <c r="J258" s="1618"/>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32" t="str">
        <f t="shared" si="38"/>
        <v/>
      </c>
      <c r="H259" s="1538"/>
      <c r="I259" s="1625" t="str">
        <f>IF(W259=EUconst_NA,"",INDEX(PFCUnits,2))</f>
        <v>min.</v>
      </c>
      <c r="J259" s="1626"/>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23" t="str">
        <f t="shared" si="38"/>
        <v/>
      </c>
      <c r="H260" s="1624"/>
      <c r="I260" s="1625" t="str">
        <f>IF(W260=EUconst_NA,"",INDEX(PFCUnits,3))</f>
        <v>(kg CF4/t Al)/(min./vienoje elektrolizės vonioje per parą)</v>
      </c>
      <c r="J260" s="1626"/>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15" t="str">
        <f t="shared" si="38"/>
        <v/>
      </c>
      <c r="H261" s="1616"/>
      <c r="I261" s="1625" t="str">
        <f>IF(W261=EUconst_NA,"",INDEX(PFCUnits,4))</f>
        <v>mV</v>
      </c>
      <c r="J261" s="1626"/>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32" t="str">
        <f t="shared" si="38"/>
        <v/>
      </c>
      <c r="H262" s="1533"/>
      <c r="I262" s="1625" t="str">
        <f>IF(W262=EUconst_NA,"","-")</f>
        <v>-</v>
      </c>
      <c r="J262" s="1626"/>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23" t="str">
        <f t="shared" si="38"/>
        <v/>
      </c>
      <c r="H263" s="1624"/>
      <c r="I263" s="1625" t="str">
        <f>IF(W263=EUconst_NA,"",INDEX(PFCUnits,6))</f>
        <v>(kg CF4)/(t Al mV)</v>
      </c>
      <c r="J263" s="1626"/>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15" t="str">
        <f t="shared" si="38"/>
        <v/>
      </c>
      <c r="H264" s="1616"/>
      <c r="I264" s="1619" t="str">
        <f>IF(W264=EUconst_NA,"",INDEX(PFCUnits,7))</f>
        <v>t C2F6/t CF4</v>
      </c>
      <c r="J264" s="1620"/>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17" t="str">
        <f>EUconst_t</f>
        <v>t</v>
      </c>
      <c r="J266" s="1618"/>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19" t="str">
        <f>EUconst_t</f>
        <v>t</v>
      </c>
      <c r="J267" s="1620"/>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17" t="s">
        <v>444</v>
      </c>
      <c r="J269" s="1618"/>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19" t="s">
        <v>445</v>
      </c>
      <c r="J270" s="1620"/>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17" t="s">
        <v>260</v>
      </c>
      <c r="J272" s="1618"/>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19" t="s">
        <v>260</v>
      </c>
      <c r="J273" s="1620"/>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21" t="s">
        <v>261</v>
      </c>
      <c r="J275" s="1622"/>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58" t="str">
        <f>Translations!$B$674</f>
        <v>Pakopos galioja nuo:</v>
      </c>
      <c r="E277" s="1558"/>
      <c r="F277" s="1559"/>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47" t="str">
        <f>Translations!$B$160</f>
        <v>Pastabos:</v>
      </c>
      <c r="E279" s="1548"/>
      <c r="F279" s="1614"/>
      <c r="G279" s="1614"/>
      <c r="H279" s="1614"/>
      <c r="I279" s="1614"/>
      <c r="J279" s="1614"/>
      <c r="K279" s="1614"/>
      <c r="L279" s="1614"/>
      <c r="M279" s="1614"/>
      <c r="N279" s="1614"/>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39"/>
      <c r="F282" s="1540"/>
      <c r="G282" s="1540"/>
      <c r="H282" s="1540"/>
      <c r="I282" s="1540"/>
      <c r="J282" s="1541"/>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4" t="str">
        <f>IF(E282="","",IF(INDEX(B_InstallationDescription!$E$71:$E$145,MATCH(S282,B_InstallationDescription!$D$71:$D$145,0))&gt;0,INDEX(B_InstallationDescription!$E$71:$E$145,MATCH(S282,B_InstallationDescription!$D$71:$D$145,0)),""))</f>
        <v/>
      </c>
      <c r="F283" s="1555"/>
      <c r="G283" s="1555"/>
      <c r="H283" s="1555"/>
      <c r="I283" s="1555"/>
      <c r="J283" s="1556"/>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57" t="str">
        <f>IF(E282="","",HYPERLINK("#JUMP_14",EUconst_FurtherGuidancePoint1))</f>
        <v/>
      </c>
      <c r="F285" s="1557"/>
      <c r="G285" s="1557"/>
      <c r="H285" s="1557"/>
      <c r="I285" s="1557"/>
      <c r="J285" s="1557"/>
      <c r="K285" s="1557"/>
      <c r="L285" s="1557"/>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42" t="str">
        <f>Translations!$B$672</f>
        <v>pakopos aprašas</v>
      </c>
      <c r="H287" s="1542"/>
      <c r="I287" s="1537" t="str">
        <f>Translations!$B$158</f>
        <v>Vienetas</v>
      </c>
      <c r="J287" s="1537"/>
      <c r="K287" s="1537" t="str">
        <f>Translations!$B$673</f>
        <v>Vertė</v>
      </c>
      <c r="L287" s="1537"/>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32" t="str">
        <f>IF(OR(ISBLANK(F288),F288=EUconst_NoTier),"",IF(X288=0,EUconst_NA,IF(ISERROR(X288),"",X288)))</f>
        <v/>
      </c>
      <c r="H288" s="1533"/>
      <c r="I288" s="1621" t="str">
        <f>EUconst_t</f>
        <v>t</v>
      </c>
      <c r="J288" s="1622"/>
      <c r="K288" s="1627"/>
      <c r="L288" s="1628"/>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32" t="str">
        <f t="shared" ref="G290:G296" si="44">IF(OR(ISBLANK(F290),F290=EUconst_NoTier),"",IF(X290=0,EUconst_NotApplicable,IF(ISERROR(X290),"",X290)))</f>
        <v/>
      </c>
      <c r="H290" s="1538"/>
      <c r="I290" s="1617" t="str">
        <f>IF(W290=EUconst_NA,"",INDEX(PFCUnits,1))</f>
        <v>1/(vienoje elektrolizės vonioje per parą)</v>
      </c>
      <c r="J290" s="1618"/>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32" t="str">
        <f t="shared" si="44"/>
        <v/>
      </c>
      <c r="H291" s="1538"/>
      <c r="I291" s="1625" t="str">
        <f>IF(W291=EUconst_NA,"",INDEX(PFCUnits,2))</f>
        <v>min.</v>
      </c>
      <c r="J291" s="1626"/>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23" t="str">
        <f t="shared" si="44"/>
        <v/>
      </c>
      <c r="H292" s="1624"/>
      <c r="I292" s="1625" t="str">
        <f>IF(W292=EUconst_NA,"",INDEX(PFCUnits,3))</f>
        <v>(kg CF4/t Al)/(min./vienoje elektrolizės vonioje per parą)</v>
      </c>
      <c r="J292" s="1626"/>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15" t="str">
        <f t="shared" si="44"/>
        <v/>
      </c>
      <c r="H293" s="1616"/>
      <c r="I293" s="1625" t="str">
        <f>IF(W293=EUconst_NA,"",INDEX(PFCUnits,4))</f>
        <v>mV</v>
      </c>
      <c r="J293" s="1626"/>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32" t="str">
        <f t="shared" si="44"/>
        <v/>
      </c>
      <c r="H294" s="1533"/>
      <c r="I294" s="1625" t="str">
        <f>IF(W294=EUconst_NA,"","-")</f>
        <v>-</v>
      </c>
      <c r="J294" s="1626"/>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23" t="str">
        <f t="shared" si="44"/>
        <v/>
      </c>
      <c r="H295" s="1624"/>
      <c r="I295" s="1625" t="str">
        <f>IF(W295=EUconst_NA,"",INDEX(PFCUnits,6))</f>
        <v>(kg CF4)/(t Al mV)</v>
      </c>
      <c r="J295" s="1626"/>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15" t="str">
        <f t="shared" si="44"/>
        <v/>
      </c>
      <c r="H296" s="1616"/>
      <c r="I296" s="1619" t="str">
        <f>IF(W296=EUconst_NA,"",INDEX(PFCUnits,7))</f>
        <v>t C2F6/t CF4</v>
      </c>
      <c r="J296" s="1620"/>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17" t="str">
        <f>EUconst_t</f>
        <v>t</v>
      </c>
      <c r="J298" s="1618"/>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19" t="str">
        <f>EUconst_t</f>
        <v>t</v>
      </c>
      <c r="J299" s="1620"/>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17" t="s">
        <v>444</v>
      </c>
      <c r="J301" s="1618"/>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19" t="s">
        <v>445</v>
      </c>
      <c r="J302" s="1620"/>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17" t="s">
        <v>260</v>
      </c>
      <c r="J304" s="1618"/>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19" t="s">
        <v>260</v>
      </c>
      <c r="J305" s="1620"/>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21" t="s">
        <v>261</v>
      </c>
      <c r="J307" s="1622"/>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58" t="str">
        <f>Translations!$B$674</f>
        <v>Pakopos galioja nuo:</v>
      </c>
      <c r="E309" s="1558"/>
      <c r="F309" s="1559"/>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47" t="str">
        <f>Translations!$B$160</f>
        <v>Pastabos:</v>
      </c>
      <c r="E311" s="1548"/>
      <c r="F311" s="1614"/>
      <c r="G311" s="1614"/>
      <c r="H311" s="1614"/>
      <c r="I311" s="1614"/>
      <c r="J311" s="1614"/>
      <c r="K311" s="1614"/>
      <c r="L311" s="1614"/>
      <c r="M311" s="1614"/>
      <c r="N311" s="1614"/>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39"/>
      <c r="F314" s="1540"/>
      <c r="G314" s="1540"/>
      <c r="H314" s="1540"/>
      <c r="I314" s="1540"/>
      <c r="J314" s="1541"/>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4" t="str">
        <f>IF(E314="","",IF(INDEX(B_InstallationDescription!$E$71:$E$145,MATCH(S314,B_InstallationDescription!$D$71:$D$145,0))&gt;0,INDEX(B_InstallationDescription!$E$71:$E$145,MATCH(S314,B_InstallationDescription!$D$71:$D$145,0)),""))</f>
        <v/>
      </c>
      <c r="F315" s="1555"/>
      <c r="G315" s="1555"/>
      <c r="H315" s="1555"/>
      <c r="I315" s="1555"/>
      <c r="J315" s="1556"/>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57" t="str">
        <f>IF(E314="","",HYPERLINK("#JUMP_14",EUconst_FurtherGuidancePoint1))</f>
        <v/>
      </c>
      <c r="F317" s="1557"/>
      <c r="G317" s="1557"/>
      <c r="H317" s="1557"/>
      <c r="I317" s="1557"/>
      <c r="J317" s="1557"/>
      <c r="K317" s="1557"/>
      <c r="L317" s="1557"/>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42" t="str">
        <f>Translations!$B$672</f>
        <v>pakopos aprašas</v>
      </c>
      <c r="H319" s="1542"/>
      <c r="I319" s="1537" t="str">
        <f>Translations!$B$158</f>
        <v>Vienetas</v>
      </c>
      <c r="J319" s="1537"/>
      <c r="K319" s="1537" t="str">
        <f>Translations!$B$673</f>
        <v>Vertė</v>
      </c>
      <c r="L319" s="1537"/>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32" t="str">
        <f>IF(OR(ISBLANK(F320),F320=EUconst_NoTier),"",IF(X320=0,EUconst_NA,IF(ISERROR(X320),"",X320)))</f>
        <v/>
      </c>
      <c r="H320" s="1533"/>
      <c r="I320" s="1621" t="str">
        <f>EUconst_t</f>
        <v>t</v>
      </c>
      <c r="J320" s="1622"/>
      <c r="K320" s="1627"/>
      <c r="L320" s="1628"/>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32" t="str">
        <f t="shared" ref="G322:G328" si="50">IF(OR(ISBLANK(F322),F322=EUconst_NoTier),"",IF(X322=0,EUconst_NotApplicable,IF(ISERROR(X322),"",X322)))</f>
        <v/>
      </c>
      <c r="H322" s="1538"/>
      <c r="I322" s="1617" t="str">
        <f>IF(W322=EUconst_NA,"",INDEX(PFCUnits,1))</f>
        <v>1/(vienoje elektrolizės vonioje per parą)</v>
      </c>
      <c r="J322" s="1618"/>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32" t="str">
        <f t="shared" si="50"/>
        <v/>
      </c>
      <c r="H323" s="1538"/>
      <c r="I323" s="1625" t="str">
        <f>IF(W323=EUconst_NA,"",INDEX(PFCUnits,2))</f>
        <v>min.</v>
      </c>
      <c r="J323" s="1626"/>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23" t="str">
        <f t="shared" si="50"/>
        <v/>
      </c>
      <c r="H324" s="1624"/>
      <c r="I324" s="1625" t="str">
        <f>IF(W324=EUconst_NA,"",INDEX(PFCUnits,3))</f>
        <v>(kg CF4/t Al)/(min./vienoje elektrolizės vonioje per parą)</v>
      </c>
      <c r="J324" s="1626"/>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15" t="str">
        <f t="shared" si="50"/>
        <v/>
      </c>
      <c r="H325" s="1616"/>
      <c r="I325" s="1625" t="str">
        <f>IF(W325=EUconst_NA,"",INDEX(PFCUnits,4))</f>
        <v>mV</v>
      </c>
      <c r="J325" s="1626"/>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32" t="str">
        <f t="shared" si="50"/>
        <v/>
      </c>
      <c r="H326" s="1533"/>
      <c r="I326" s="1625" t="str">
        <f>IF(W326=EUconst_NA,"","-")</f>
        <v>-</v>
      </c>
      <c r="J326" s="1626"/>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23" t="str">
        <f t="shared" si="50"/>
        <v/>
      </c>
      <c r="H327" s="1624"/>
      <c r="I327" s="1625" t="str">
        <f>IF(W327=EUconst_NA,"",INDEX(PFCUnits,6))</f>
        <v>(kg CF4)/(t Al mV)</v>
      </c>
      <c r="J327" s="1626"/>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15" t="str">
        <f t="shared" si="50"/>
        <v/>
      </c>
      <c r="H328" s="1616"/>
      <c r="I328" s="1619" t="str">
        <f>IF(W328=EUconst_NA,"",INDEX(PFCUnits,7))</f>
        <v>t C2F6/t CF4</v>
      </c>
      <c r="J328" s="1620"/>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17" t="str">
        <f>EUconst_t</f>
        <v>t</v>
      </c>
      <c r="J330" s="1618"/>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19" t="str">
        <f>EUconst_t</f>
        <v>t</v>
      </c>
      <c r="J331" s="1620"/>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17" t="s">
        <v>444</v>
      </c>
      <c r="J333" s="1618"/>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19" t="s">
        <v>445</v>
      </c>
      <c r="J334" s="1620"/>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17" t="s">
        <v>260</v>
      </c>
      <c r="J336" s="1618"/>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19" t="s">
        <v>260</v>
      </c>
      <c r="J337" s="1620"/>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21" t="s">
        <v>261</v>
      </c>
      <c r="J339" s="1622"/>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58" t="str">
        <f>Translations!$B$674</f>
        <v>Pakopos galioja nuo:</v>
      </c>
      <c r="E341" s="1558"/>
      <c r="F341" s="1559"/>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47" t="str">
        <f>Translations!$B$160</f>
        <v>Pastabos:</v>
      </c>
      <c r="E343" s="1548"/>
      <c r="F343" s="1614"/>
      <c r="G343" s="1614"/>
      <c r="H343" s="1614"/>
      <c r="I343" s="1614"/>
      <c r="J343" s="1614"/>
      <c r="K343" s="1614"/>
      <c r="L343" s="1614"/>
      <c r="M343" s="1614"/>
      <c r="N343" s="1614"/>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39"/>
      <c r="F346" s="1540"/>
      <c r="G346" s="1540"/>
      <c r="H346" s="1540"/>
      <c r="I346" s="1540"/>
      <c r="J346" s="1541"/>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4" t="str">
        <f>IF(E346="","",IF(INDEX(B_InstallationDescription!$E$71:$E$145,MATCH(S346,B_InstallationDescription!$D$71:$D$145,0))&gt;0,INDEX(B_InstallationDescription!$E$71:$E$145,MATCH(S346,B_InstallationDescription!$D$71:$D$145,0)),""))</f>
        <v/>
      </c>
      <c r="F347" s="1555"/>
      <c r="G347" s="1555"/>
      <c r="H347" s="1555"/>
      <c r="I347" s="1555"/>
      <c r="J347" s="1556"/>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57" t="str">
        <f>IF(E346="","",HYPERLINK("#JUMP_14",EUconst_FurtherGuidancePoint1))</f>
        <v/>
      </c>
      <c r="F349" s="1557"/>
      <c r="G349" s="1557"/>
      <c r="H349" s="1557"/>
      <c r="I349" s="1557"/>
      <c r="J349" s="1557"/>
      <c r="K349" s="1557"/>
      <c r="L349" s="1557"/>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42" t="str">
        <f>Translations!$B$672</f>
        <v>pakopos aprašas</v>
      </c>
      <c r="H351" s="1542"/>
      <c r="I351" s="1537" t="str">
        <f>Translations!$B$158</f>
        <v>Vienetas</v>
      </c>
      <c r="J351" s="1537"/>
      <c r="K351" s="1537" t="str">
        <f>Translations!$B$673</f>
        <v>Vertė</v>
      </c>
      <c r="L351" s="1537"/>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32" t="str">
        <f>IF(OR(ISBLANK(F352),F352=EUconst_NoTier),"",IF(X352=0,EUconst_NA,IF(ISERROR(X352),"",X352)))</f>
        <v/>
      </c>
      <c r="H352" s="1533"/>
      <c r="I352" s="1621" t="str">
        <f>EUconst_t</f>
        <v>t</v>
      </c>
      <c r="J352" s="1622"/>
      <c r="K352" s="1627"/>
      <c r="L352" s="1628"/>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32" t="str">
        <f t="shared" ref="G354:G360" si="56">IF(OR(ISBLANK(F354),F354=EUconst_NoTier),"",IF(X354=0,EUconst_NotApplicable,IF(ISERROR(X354),"",X354)))</f>
        <v/>
      </c>
      <c r="H354" s="1538"/>
      <c r="I354" s="1617" t="str">
        <f>IF(W354=EUconst_NA,"",INDEX(PFCUnits,1))</f>
        <v>1/(vienoje elektrolizės vonioje per parą)</v>
      </c>
      <c r="J354" s="1618"/>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32" t="str">
        <f t="shared" si="56"/>
        <v/>
      </c>
      <c r="H355" s="1538"/>
      <c r="I355" s="1625" t="str">
        <f>IF(W355=EUconst_NA,"",INDEX(PFCUnits,2))</f>
        <v>min.</v>
      </c>
      <c r="J355" s="1626"/>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23" t="str">
        <f t="shared" si="56"/>
        <v/>
      </c>
      <c r="H356" s="1624"/>
      <c r="I356" s="1625" t="str">
        <f>IF(W356=EUconst_NA,"",INDEX(PFCUnits,3))</f>
        <v>(kg CF4/t Al)/(min./vienoje elektrolizės vonioje per parą)</v>
      </c>
      <c r="J356" s="1626"/>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15" t="str">
        <f t="shared" si="56"/>
        <v/>
      </c>
      <c r="H357" s="1616"/>
      <c r="I357" s="1625" t="str">
        <f>IF(W357=EUconst_NA,"",INDEX(PFCUnits,4))</f>
        <v>mV</v>
      </c>
      <c r="J357" s="1626"/>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32" t="str">
        <f t="shared" si="56"/>
        <v/>
      </c>
      <c r="H358" s="1533"/>
      <c r="I358" s="1625" t="str">
        <f>IF(W358=EUconst_NA,"","-")</f>
        <v>-</v>
      </c>
      <c r="J358" s="1626"/>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23" t="str">
        <f t="shared" si="56"/>
        <v/>
      </c>
      <c r="H359" s="1624"/>
      <c r="I359" s="1625" t="str">
        <f>IF(W359=EUconst_NA,"",INDEX(PFCUnits,6))</f>
        <v>(kg CF4)/(t Al mV)</v>
      </c>
      <c r="J359" s="1626"/>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15" t="str">
        <f t="shared" si="56"/>
        <v/>
      </c>
      <c r="H360" s="1616"/>
      <c r="I360" s="1619" t="str">
        <f>IF(W360=EUconst_NA,"",INDEX(PFCUnits,7))</f>
        <v>t C2F6/t CF4</v>
      </c>
      <c r="J360" s="1620"/>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17" t="str">
        <f>EUconst_t</f>
        <v>t</v>
      </c>
      <c r="J362" s="1618"/>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19" t="str">
        <f>EUconst_t</f>
        <v>t</v>
      </c>
      <c r="J363" s="1620"/>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17" t="s">
        <v>444</v>
      </c>
      <c r="J365" s="1618"/>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19" t="s">
        <v>445</v>
      </c>
      <c r="J366" s="1620"/>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17" t="s">
        <v>260</v>
      </c>
      <c r="J368" s="1618"/>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19" t="s">
        <v>260</v>
      </c>
      <c r="J369" s="1620"/>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21" t="s">
        <v>261</v>
      </c>
      <c r="J371" s="1622"/>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58" t="str">
        <f>Translations!$B$674</f>
        <v>Pakopos galioja nuo:</v>
      </c>
      <c r="E373" s="1558"/>
      <c r="F373" s="1559"/>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47" t="str">
        <f>Translations!$B$160</f>
        <v>Pastabos:</v>
      </c>
      <c r="E375" s="1548"/>
      <c r="F375" s="1614"/>
      <c r="G375" s="1614"/>
      <c r="H375" s="1614"/>
      <c r="I375" s="1614"/>
      <c r="J375" s="1614"/>
      <c r="K375" s="1614"/>
      <c r="L375" s="1614"/>
      <c r="M375" s="1614"/>
      <c r="N375" s="1614"/>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56" t="str">
        <f>EUconst_MsgNextSheet</f>
        <v xml:space="preserve">&lt;&lt;&lt; Į kitą lapą pereisite paspaudę čia &gt;&gt;&gt; </v>
      </c>
      <c r="G378" s="1356"/>
      <c r="H378" s="1356"/>
      <c r="I378" s="1356"/>
      <c r="J378" s="1356"/>
      <c r="K378" s="1356"/>
      <c r="L378" s="1356"/>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CalcPr fullCalcOnLoad="1"/>
  <sheetProtection sheet="1" objects="1" scenarios="1" formatCells="0" formatColumns="0" formatRows="0"/>
  <mergeCells count="410">
    <mergeCell ref="I131:J131"/>
    <mergeCell ref="I132:J132"/>
    <mergeCell ref="E157:L157"/>
    <mergeCell ref="E31:N31"/>
    <mergeCell ref="K159:L159"/>
    <mergeCell ref="D151:E151"/>
    <mergeCell ref="F151:N151"/>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K128:L128"/>
    <mergeCell ref="G128:H128"/>
    <mergeCell ref="I128:J128"/>
    <mergeCell ref="K127:L127"/>
    <mergeCell ref="I147:J147"/>
    <mergeCell ref="I142:J142"/>
    <mergeCell ref="G135:H135"/>
    <mergeCell ref="G127:H127"/>
    <mergeCell ref="I127:J127"/>
    <mergeCell ref="G133:H133"/>
    <mergeCell ref="I133:J133"/>
    <mergeCell ref="I112:J112"/>
    <mergeCell ref="I113:J113"/>
    <mergeCell ref="E125:L125"/>
    <mergeCell ref="E122:J122"/>
    <mergeCell ref="I115:J115"/>
    <mergeCell ref="D117:F117"/>
    <mergeCell ref="G132:H132"/>
    <mergeCell ref="D119:E119"/>
    <mergeCell ref="F119:N119"/>
    <mergeCell ref="G103:H103"/>
    <mergeCell ref="I103:J103"/>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98:J98"/>
    <mergeCell ref="G96:H96"/>
    <mergeCell ref="I96:J96"/>
    <mergeCell ref="E25:G25"/>
    <mergeCell ref="F37:N37"/>
    <mergeCell ref="F38:N38"/>
    <mergeCell ref="F34:N34"/>
    <mergeCell ref="F36:N36"/>
    <mergeCell ref="F54:N54"/>
    <mergeCell ref="F35:N35"/>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E2:F2"/>
    <mergeCell ref="E3:F3"/>
    <mergeCell ref="K2:L2"/>
    <mergeCell ref="G3:H3"/>
    <mergeCell ref="I3:J3"/>
    <mergeCell ref="G4:H4"/>
    <mergeCell ref="I4:J4"/>
    <mergeCell ref="K4:L4"/>
    <mergeCell ref="E4:F4"/>
    <mergeCell ref="F378:L378"/>
    <mergeCell ref="D14:N14"/>
    <mergeCell ref="F51:N51"/>
    <mergeCell ref="E24:G24"/>
    <mergeCell ref="H24:K24"/>
    <mergeCell ref="L24:N24"/>
    <mergeCell ref="E58:J58"/>
    <mergeCell ref="E59:J59"/>
    <mergeCell ref="F39:N39"/>
    <mergeCell ref="L25:N25"/>
    <mergeCell ref="D13:N13"/>
    <mergeCell ref="L17:N17"/>
    <mergeCell ref="L18:N18"/>
    <mergeCell ref="B2:D4"/>
    <mergeCell ref="K3:L3"/>
    <mergeCell ref="I2:J2"/>
    <mergeCell ref="M2:N2"/>
    <mergeCell ref="G2:H2"/>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G66:H66"/>
    <mergeCell ref="I64:J64"/>
    <mergeCell ref="G63:H63"/>
    <mergeCell ref="K63:L63"/>
    <mergeCell ref="G64:H64"/>
    <mergeCell ref="K64:L64"/>
    <mergeCell ref="I81:J81"/>
    <mergeCell ref="I67:J67"/>
    <mergeCell ref="I68:J68"/>
    <mergeCell ref="I69:J69"/>
    <mergeCell ref="I70:J70"/>
    <mergeCell ref="G71:H71"/>
    <mergeCell ref="G67:H67"/>
    <mergeCell ref="G69:H69"/>
    <mergeCell ref="G70:H70"/>
    <mergeCell ref="I78:J78"/>
    <mergeCell ref="E61:L61"/>
    <mergeCell ref="E47:N47"/>
    <mergeCell ref="E48:N48"/>
    <mergeCell ref="F55:N55"/>
    <mergeCell ref="E53:N53"/>
    <mergeCell ref="D87:E87"/>
    <mergeCell ref="F87:N87"/>
    <mergeCell ref="I63:J63"/>
    <mergeCell ref="G68:H68"/>
    <mergeCell ref="I66:J66"/>
    <mergeCell ref="D85:F85"/>
    <mergeCell ref="I80:J80"/>
    <mergeCell ref="I71:J71"/>
    <mergeCell ref="G72:H72"/>
    <mergeCell ref="K95:L95"/>
    <mergeCell ref="I72:J72"/>
    <mergeCell ref="I74:J74"/>
    <mergeCell ref="I75:J75"/>
    <mergeCell ref="I77:J77"/>
    <mergeCell ref="G95:H95"/>
    <mergeCell ref="E90:J90"/>
    <mergeCell ref="E91:J91"/>
    <mergeCell ref="E93:L93"/>
    <mergeCell ref="G162:H162"/>
    <mergeCell ref="I162:J162"/>
    <mergeCell ref="G131:H131"/>
    <mergeCell ref="K160:L160"/>
    <mergeCell ref="G130:H130"/>
    <mergeCell ref="I130:J130"/>
    <mergeCell ref="I160:J160"/>
    <mergeCell ref="K96:L96"/>
    <mergeCell ref="G98:H98"/>
    <mergeCell ref="I83:J83"/>
    <mergeCell ref="I95:J95"/>
    <mergeCell ref="G163:H163"/>
    <mergeCell ref="I163:J163"/>
    <mergeCell ref="E123:J123"/>
    <mergeCell ref="E154:J154"/>
    <mergeCell ref="E155:J155"/>
    <mergeCell ref="G160:H160"/>
    <mergeCell ref="G164:H164"/>
    <mergeCell ref="I164:J164"/>
    <mergeCell ref="G165:H165"/>
    <mergeCell ref="I165:J165"/>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E317:L317"/>
    <mergeCell ref="G319:H319"/>
    <mergeCell ref="I319:J319"/>
    <mergeCell ref="K319:L319"/>
    <mergeCell ref="G320:H320"/>
    <mergeCell ref="I320:J320"/>
    <mergeCell ref="K320:L320"/>
    <mergeCell ref="G322:H322"/>
    <mergeCell ref="I322:J322"/>
    <mergeCell ref="G323:H323"/>
    <mergeCell ref="I323:J323"/>
    <mergeCell ref="G324:H324"/>
    <mergeCell ref="I324:J324"/>
    <mergeCell ref="I333:J333"/>
    <mergeCell ref="I334:J334"/>
    <mergeCell ref="I336:J336"/>
    <mergeCell ref="G325:H325"/>
    <mergeCell ref="I325:J325"/>
    <mergeCell ref="G326:H326"/>
    <mergeCell ref="I326:J326"/>
    <mergeCell ref="G327:H327"/>
    <mergeCell ref="I327:J327"/>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79" t="str">
        <f>Translations!$B$750</f>
        <v>G. Data Gaps (Duomenų spragos)</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68"/>
      <c r="C3" s="1569"/>
      <c r="D3" s="1570"/>
      <c r="E3" s="1362" t="str">
        <f>Translations!$B$27</f>
        <v>Lapo viršus</v>
      </c>
      <c r="F3" s="1362"/>
      <c r="G3" s="1362"/>
      <c r="H3" s="1362"/>
      <c r="I3" s="1362"/>
      <c r="J3" s="1362"/>
      <c r="K3" s="1362"/>
      <c r="L3" s="1362"/>
      <c r="M3" s="1362"/>
      <c r="N3" s="1362"/>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71"/>
      <c r="C4" s="1572"/>
      <c r="D4" s="1573"/>
      <c r="E4" s="1362" t="str">
        <f>Translations!$B$28</f>
        <v>Lapo galas</v>
      </c>
      <c r="F4" s="1362"/>
      <c r="G4" s="1575"/>
      <c r="H4" s="1361"/>
      <c r="I4" s="1362"/>
      <c r="J4" s="1362"/>
      <c r="K4" s="1362"/>
      <c r="L4" s="1362"/>
      <c r="M4" s="1362"/>
      <c r="N4" s="1362"/>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414" t="str">
        <f>Translations!$B$750</f>
        <v>G. Data Gaps (Duomenų spragos)</v>
      </c>
      <c r="D6" s="1414"/>
      <c r="E6" s="1414"/>
      <c r="F6" s="1414"/>
      <c r="G6" s="1414"/>
      <c r="H6" s="1414"/>
      <c r="I6" s="1414"/>
      <c r="J6" s="1414"/>
      <c r="K6" s="1414"/>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18" t="str">
        <f>Translations!$B$751</f>
        <v>Ataskaitiniais metais nustatytos duomenų spragos</v>
      </c>
      <c r="E8" s="1518"/>
      <c r="F8" s="1518"/>
      <c r="G8" s="1518"/>
      <c r="H8" s="1518"/>
      <c r="I8" s="1518"/>
      <c r="J8" s="1518"/>
      <c r="K8" s="1518"/>
      <c r="L8" s="1518"/>
      <c r="M8" s="1518"/>
      <c r="N8" s="1518"/>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62" t="str">
        <f>Translations!$B$621</f>
        <v>Santrumpos:</v>
      </c>
      <c r="F10" s="1562"/>
      <c r="G10" s="1562"/>
      <c r="H10" s="1562"/>
      <c r="I10" s="1562"/>
      <c r="J10" s="1562"/>
      <c r="K10" s="1562"/>
      <c r="L10" s="1562"/>
      <c r="M10" s="1562"/>
      <c r="N10" s="1562"/>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6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1"/>
      <c r="H11" s="1561"/>
      <c r="I11" s="1561"/>
      <c r="J11" s="1561"/>
      <c r="K11" s="1561"/>
      <c r="L11" s="1561"/>
      <c r="M11" s="1561"/>
      <c r="N11" s="1561"/>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6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1"/>
      <c r="H12" s="1561"/>
      <c r="I12" s="1561"/>
      <c r="J12" s="1561"/>
      <c r="K12" s="1561"/>
      <c r="L12" s="1561"/>
      <c r="M12" s="1561"/>
      <c r="N12" s="1561"/>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61" t="str">
        <f>Translations!$B$757</f>
        <v>Įveskite kiekvienos duomenų spragos pradžios ir pabaigos datą.</v>
      </c>
      <c r="G13" s="1561"/>
      <c r="H13" s="1561"/>
      <c r="I13" s="1561"/>
      <c r="J13" s="1561"/>
      <c r="K13" s="1561"/>
      <c r="L13" s="1561"/>
      <c r="M13" s="1561"/>
      <c r="N13" s="1561"/>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594" t="str">
        <f>Translations!$B$758</f>
        <v>Aprašas, priežastys ir metodai</v>
      </c>
      <c r="F14" s="154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6"/>
      <c r="H14" s="1546"/>
      <c r="I14" s="1546"/>
      <c r="J14" s="1546"/>
      <c r="K14" s="1546"/>
      <c r="L14" s="1546"/>
      <c r="M14" s="1546"/>
      <c r="N14" s="1546"/>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595"/>
      <c r="F15" s="154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4"/>
      <c r="H15" s="1544"/>
      <c r="I15" s="1544"/>
      <c r="J15" s="1544"/>
      <c r="K15" s="1544"/>
      <c r="L15" s="1544"/>
      <c r="M15" s="1544"/>
      <c r="N15" s="1544"/>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4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6"/>
      <c r="H16" s="1546"/>
      <c r="I16" s="1546"/>
      <c r="J16" s="1546"/>
      <c r="K16" s="1546"/>
      <c r="L16" s="1546"/>
      <c r="M16" s="1546"/>
      <c r="N16" s="1546"/>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4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4"/>
      <c r="H17" s="1544"/>
      <c r="I17" s="1544"/>
      <c r="J17" s="1544"/>
      <c r="K17" s="1544"/>
      <c r="L17" s="1544"/>
      <c r="M17" s="1544"/>
      <c r="N17" s="1544"/>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53" t="str">
        <f>Translations!$B$752</f>
        <v>Sukėliklio pavadinimas arba kitoks identifikatorius</v>
      </c>
      <c r="E20" s="1653"/>
      <c r="F20" s="1653"/>
      <c r="G20" s="1653"/>
      <c r="H20" s="888" t="str">
        <f>Translations!$B$764</f>
        <v>nuo</v>
      </c>
      <c r="I20" s="888" t="str">
        <f>Translations!$B$765</f>
        <v>iki</v>
      </c>
      <c r="J20" s="1654" t="str">
        <f>Translations!$B$758</f>
        <v>Aprašas, priežastys ir metodai</v>
      </c>
      <c r="K20" s="1654"/>
      <c r="L20" s="1654"/>
      <c r="M20" s="1654"/>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2"/>
      <c r="E21" s="1652"/>
      <c r="F21" s="1652"/>
      <c r="G21" s="1652"/>
      <c r="H21" s="1062"/>
      <c r="I21" s="1062"/>
      <c r="J21" s="1650"/>
      <c r="K21" s="1650"/>
      <c r="L21" s="1650"/>
      <c r="M21" s="1651"/>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2"/>
      <c r="E22" s="1652"/>
      <c r="F22" s="1652"/>
      <c r="G22" s="1652"/>
      <c r="H22" s="1062"/>
      <c r="I22" s="1062"/>
      <c r="J22" s="1650"/>
      <c r="K22" s="1650"/>
      <c r="L22" s="1650"/>
      <c r="M22" s="1650"/>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2"/>
      <c r="E23" s="1652"/>
      <c r="F23" s="1652"/>
      <c r="G23" s="1652"/>
      <c r="H23" s="1062"/>
      <c r="I23" s="1062"/>
      <c r="J23" s="1650"/>
      <c r="K23" s="1650"/>
      <c r="L23" s="1650"/>
      <c r="M23" s="1650"/>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2"/>
      <c r="E24" s="1652"/>
      <c r="F24" s="1652"/>
      <c r="G24" s="1652"/>
      <c r="H24" s="1062"/>
      <c r="I24" s="1062"/>
      <c r="J24" s="1650"/>
      <c r="K24" s="1650"/>
      <c r="L24" s="1650"/>
      <c r="M24" s="1650"/>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2"/>
      <c r="E25" s="1652"/>
      <c r="F25" s="1652"/>
      <c r="G25" s="1652"/>
      <c r="H25" s="1062"/>
      <c r="I25" s="1062"/>
      <c r="J25" s="1650"/>
      <c r="K25" s="1650"/>
      <c r="L25" s="1650"/>
      <c r="M25" s="1650"/>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2"/>
      <c r="E26" s="1652"/>
      <c r="F26" s="1652"/>
      <c r="G26" s="1652"/>
      <c r="H26" s="1062"/>
      <c r="I26" s="1062"/>
      <c r="J26" s="1650"/>
      <c r="K26" s="1650"/>
      <c r="L26" s="1650"/>
      <c r="M26" s="1650"/>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2"/>
      <c r="E27" s="1652"/>
      <c r="F27" s="1652"/>
      <c r="G27" s="1652"/>
      <c r="H27" s="1062"/>
      <c r="I27" s="1062"/>
      <c r="J27" s="1650"/>
      <c r="K27" s="1650"/>
      <c r="L27" s="1650"/>
      <c r="M27" s="1650"/>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2"/>
      <c r="E28" s="1652"/>
      <c r="F28" s="1652"/>
      <c r="G28" s="1652"/>
      <c r="H28" s="1062"/>
      <c r="I28" s="1062"/>
      <c r="J28" s="1650"/>
      <c r="K28" s="1650"/>
      <c r="L28" s="1650"/>
      <c r="M28" s="1650"/>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2"/>
      <c r="E29" s="1652"/>
      <c r="F29" s="1652"/>
      <c r="G29" s="1652"/>
      <c r="H29" s="1062"/>
      <c r="I29" s="1062"/>
      <c r="J29" s="1650"/>
      <c r="K29" s="1650"/>
      <c r="L29" s="1650"/>
      <c r="M29" s="1650"/>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2"/>
      <c r="E30" s="1652"/>
      <c r="F30" s="1652"/>
      <c r="G30" s="1652"/>
      <c r="H30" s="1062"/>
      <c r="I30" s="1062"/>
      <c r="J30" s="1650"/>
      <c r="K30" s="1650"/>
      <c r="L30" s="1650"/>
      <c r="M30" s="1650"/>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2"/>
      <c r="E31" s="1652"/>
      <c r="F31" s="1652"/>
      <c r="G31" s="1652"/>
      <c r="H31" s="1062"/>
      <c r="I31" s="1062"/>
      <c r="J31" s="1650"/>
      <c r="K31" s="1650"/>
      <c r="L31" s="1650"/>
      <c r="M31" s="1650"/>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2"/>
      <c r="E32" s="1652"/>
      <c r="F32" s="1652"/>
      <c r="G32" s="1652"/>
      <c r="H32" s="1062"/>
      <c r="I32" s="1062"/>
      <c r="J32" s="1650"/>
      <c r="K32" s="1650"/>
      <c r="L32" s="1650"/>
      <c r="M32" s="1650"/>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2"/>
      <c r="E33" s="1652"/>
      <c r="F33" s="1652"/>
      <c r="G33" s="1652"/>
      <c r="H33" s="1062"/>
      <c r="I33" s="1062"/>
      <c r="J33" s="1650"/>
      <c r="K33" s="1650"/>
      <c r="L33" s="1650"/>
      <c r="M33" s="1650"/>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2"/>
      <c r="E34" s="1652"/>
      <c r="F34" s="1652"/>
      <c r="G34" s="1652"/>
      <c r="H34" s="1062"/>
      <c r="I34" s="1062"/>
      <c r="J34" s="1650"/>
      <c r="K34" s="1650"/>
      <c r="L34" s="1650"/>
      <c r="M34" s="1650"/>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2"/>
      <c r="E35" s="1652"/>
      <c r="F35" s="1652"/>
      <c r="G35" s="1652"/>
      <c r="H35" s="1062"/>
      <c r="I35" s="1062"/>
      <c r="J35" s="1650"/>
      <c r="K35" s="1650"/>
      <c r="L35" s="1650"/>
      <c r="M35" s="1650"/>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2"/>
      <c r="E36" s="1652"/>
      <c r="F36" s="1652"/>
      <c r="G36" s="1652"/>
      <c r="H36" s="1062"/>
      <c r="I36" s="1062"/>
      <c r="J36" s="1650"/>
      <c r="K36" s="1650"/>
      <c r="L36" s="1650"/>
      <c r="M36" s="1650"/>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2"/>
      <c r="E37" s="1652"/>
      <c r="F37" s="1652"/>
      <c r="G37" s="1652"/>
      <c r="H37" s="1062"/>
      <c r="I37" s="1062"/>
      <c r="J37" s="1650"/>
      <c r="K37" s="1650"/>
      <c r="L37" s="1650"/>
      <c r="M37" s="1650"/>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2"/>
      <c r="E38" s="1652"/>
      <c r="F38" s="1652"/>
      <c r="G38" s="1652"/>
      <c r="H38" s="1062"/>
      <c r="I38" s="1062"/>
      <c r="J38" s="1650"/>
      <c r="K38" s="1650"/>
      <c r="L38" s="1650"/>
      <c r="M38" s="1650"/>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2"/>
      <c r="E39" s="1652"/>
      <c r="F39" s="1652"/>
      <c r="G39" s="1652"/>
      <c r="H39" s="1062"/>
      <c r="I39" s="1062"/>
      <c r="J39" s="1650"/>
      <c r="K39" s="1650"/>
      <c r="L39" s="1650"/>
      <c r="M39" s="1650"/>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2"/>
      <c r="E40" s="1652"/>
      <c r="F40" s="1652"/>
      <c r="G40" s="1652"/>
      <c r="H40" s="1062"/>
      <c r="I40" s="1062"/>
      <c r="J40" s="1650"/>
      <c r="K40" s="1650"/>
      <c r="L40" s="1650"/>
      <c r="M40" s="1650"/>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2"/>
      <c r="E41" s="1652"/>
      <c r="F41" s="1652"/>
      <c r="G41" s="1652"/>
      <c r="H41" s="1062"/>
      <c r="I41" s="1062"/>
      <c r="J41" s="1650"/>
      <c r="K41" s="1650"/>
      <c r="L41" s="1650"/>
      <c r="M41" s="1650"/>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2"/>
      <c r="E42" s="1652"/>
      <c r="F42" s="1652"/>
      <c r="G42" s="1652"/>
      <c r="H42" s="1062"/>
      <c r="I42" s="1062"/>
      <c r="J42" s="1650"/>
      <c r="K42" s="1650"/>
      <c r="L42" s="1650"/>
      <c r="M42" s="1650"/>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2"/>
      <c r="E43" s="1652"/>
      <c r="F43" s="1652"/>
      <c r="G43" s="1652"/>
      <c r="H43" s="1062"/>
      <c r="I43" s="1062"/>
      <c r="J43" s="1650"/>
      <c r="K43" s="1650"/>
      <c r="L43" s="1650"/>
      <c r="M43" s="1650"/>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2"/>
      <c r="E44" s="1652"/>
      <c r="F44" s="1652"/>
      <c r="G44" s="1652"/>
      <c r="H44" s="1062"/>
      <c r="I44" s="1062"/>
      <c r="J44" s="1650"/>
      <c r="K44" s="1650"/>
      <c r="L44" s="1650"/>
      <c r="M44" s="1650"/>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2"/>
      <c r="E45" s="1652"/>
      <c r="F45" s="1652"/>
      <c r="G45" s="1652"/>
      <c r="H45" s="1062"/>
      <c r="I45" s="1062"/>
      <c r="J45" s="1650"/>
      <c r="K45" s="1650"/>
      <c r="L45" s="1650"/>
      <c r="M45" s="1650"/>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2"/>
      <c r="E46" s="1652"/>
      <c r="F46" s="1652"/>
      <c r="G46" s="1652"/>
      <c r="H46" s="1062"/>
      <c r="I46" s="1062"/>
      <c r="J46" s="1650"/>
      <c r="K46" s="1650"/>
      <c r="L46" s="1650"/>
      <c r="M46" s="1650"/>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2"/>
      <c r="E47" s="1652"/>
      <c r="F47" s="1652"/>
      <c r="G47" s="1652"/>
      <c r="H47" s="1062"/>
      <c r="I47" s="1062"/>
      <c r="J47" s="1650"/>
      <c r="K47" s="1650"/>
      <c r="L47" s="1650"/>
      <c r="M47" s="1650"/>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2"/>
      <c r="E48" s="1652"/>
      <c r="F48" s="1652"/>
      <c r="G48" s="1652"/>
      <c r="H48" s="1062"/>
      <c r="I48" s="1062"/>
      <c r="J48" s="1650"/>
      <c r="K48" s="1650"/>
      <c r="L48" s="1650"/>
      <c r="M48" s="1650"/>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2"/>
      <c r="E49" s="1652"/>
      <c r="F49" s="1652"/>
      <c r="G49" s="1652"/>
      <c r="H49" s="1062"/>
      <c r="I49" s="1062"/>
      <c r="J49" s="1650"/>
      <c r="K49" s="1650"/>
      <c r="L49" s="1650"/>
      <c r="M49" s="1650"/>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2"/>
      <c r="E50" s="1652"/>
      <c r="F50" s="1652"/>
      <c r="G50" s="1652"/>
      <c r="H50" s="1062"/>
      <c r="I50" s="1062"/>
      <c r="J50" s="1650"/>
      <c r="K50" s="1650"/>
      <c r="L50" s="1650"/>
      <c r="M50" s="1650"/>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53" t="str">
        <f>Translations!$B$754</f>
        <v>Taršos šaltinio pavadinimas arba kitoks identifikatorius</v>
      </c>
      <c r="E52" s="1653"/>
      <c r="F52" s="1653"/>
      <c r="G52" s="1653"/>
      <c r="H52" s="888" t="str">
        <f>Translations!$B$764</f>
        <v>nuo</v>
      </c>
      <c r="I52" s="888" t="str">
        <f>Translations!$B$765</f>
        <v>iki</v>
      </c>
      <c r="J52" s="1654" t="str">
        <f>Translations!$B$758</f>
        <v>Aprašas, priežastys ir metodai</v>
      </c>
      <c r="K52" s="1654"/>
      <c r="L52" s="1654"/>
      <c r="M52" s="1654"/>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2"/>
      <c r="E53" s="1652"/>
      <c r="F53" s="1652"/>
      <c r="G53" s="1652"/>
      <c r="H53" s="1062"/>
      <c r="I53" s="1062"/>
      <c r="J53" s="1650"/>
      <c r="K53" s="1650"/>
      <c r="L53" s="1650"/>
      <c r="M53" s="1651"/>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2"/>
      <c r="E54" s="1652"/>
      <c r="F54" s="1652"/>
      <c r="G54" s="1652"/>
      <c r="H54" s="1062"/>
      <c r="I54" s="1062"/>
      <c r="J54" s="1650"/>
      <c r="K54" s="1650"/>
      <c r="L54" s="1650"/>
      <c r="M54" s="1650"/>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2"/>
      <c r="E55" s="1652"/>
      <c r="F55" s="1652"/>
      <c r="G55" s="1652"/>
      <c r="H55" s="1062"/>
      <c r="I55" s="1062"/>
      <c r="J55" s="1650"/>
      <c r="K55" s="1650"/>
      <c r="L55" s="1650"/>
      <c r="M55" s="1650"/>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2"/>
      <c r="E56" s="1652"/>
      <c r="F56" s="1652"/>
      <c r="G56" s="1652"/>
      <c r="H56" s="1062"/>
      <c r="I56" s="1062"/>
      <c r="J56" s="1650"/>
      <c r="K56" s="1650"/>
      <c r="L56" s="1650"/>
      <c r="M56" s="1650"/>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2"/>
      <c r="E57" s="1652"/>
      <c r="F57" s="1652"/>
      <c r="G57" s="1652"/>
      <c r="H57" s="1062"/>
      <c r="I57" s="1062"/>
      <c r="J57" s="1650"/>
      <c r="K57" s="1650"/>
      <c r="L57" s="1650"/>
      <c r="M57" s="1650"/>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2"/>
      <c r="E58" s="1652"/>
      <c r="F58" s="1652"/>
      <c r="G58" s="1652"/>
      <c r="H58" s="1062"/>
      <c r="I58" s="1062"/>
      <c r="J58" s="1650"/>
      <c r="K58" s="1650"/>
      <c r="L58" s="1650"/>
      <c r="M58" s="1650"/>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2"/>
      <c r="E59" s="1652"/>
      <c r="F59" s="1652"/>
      <c r="G59" s="1652"/>
      <c r="H59" s="1062"/>
      <c r="I59" s="1062"/>
      <c r="J59" s="1650"/>
      <c r="K59" s="1650"/>
      <c r="L59" s="1650"/>
      <c r="M59" s="1650"/>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2"/>
      <c r="E60" s="1652"/>
      <c r="F60" s="1652"/>
      <c r="G60" s="1652"/>
      <c r="H60" s="1062"/>
      <c r="I60" s="1062"/>
      <c r="J60" s="1650"/>
      <c r="K60" s="1650"/>
      <c r="L60" s="1650"/>
      <c r="M60" s="1650"/>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2"/>
      <c r="E61" s="1652"/>
      <c r="F61" s="1652"/>
      <c r="G61" s="1652"/>
      <c r="H61" s="1062"/>
      <c r="I61" s="1062"/>
      <c r="J61" s="1650"/>
      <c r="K61" s="1650"/>
      <c r="L61" s="1650"/>
      <c r="M61" s="1650"/>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2"/>
      <c r="E62" s="1652"/>
      <c r="F62" s="1652"/>
      <c r="G62" s="1652"/>
      <c r="H62" s="1062"/>
      <c r="I62" s="1062"/>
      <c r="J62" s="1650"/>
      <c r="K62" s="1650"/>
      <c r="L62" s="1650"/>
      <c r="M62" s="1650"/>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63" t="str">
        <f>EUconst_MsgNextSheet</f>
        <v xml:space="preserve">&lt;&lt;&lt; Į kitą lapą pereisite paspaudę čia &gt;&gt;&gt; </v>
      </c>
      <c r="G65" s="1564"/>
      <c r="H65" s="1564"/>
      <c r="I65" s="1564"/>
      <c r="J65" s="1564"/>
      <c r="K65" s="1564"/>
      <c r="L65" s="1565"/>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 Gamtinės dujos</v>
      </c>
      <c r="H70" s="953">
        <f>C_SourceStreams!H2092</f>
        <v>1</v>
      </c>
      <c r="I70" s="954" t="str">
        <f>C_SourceStreams!I2092</f>
        <v>F1. Dujinis – Gamtinės dujos; Gamtinės dujos</v>
      </c>
      <c r="J70" s="953"/>
      <c r="K70" s="953"/>
      <c r="L70" s="953"/>
      <c r="M70" s="636" t="str">
        <f>IF(COUNT(H70:H144)=0,"","$I$"&amp;ROW(I70)&amp;":$I$"&amp; ROW(I70)-1+MAX(1,H70:H144))</f>
        <v>$I$70:$I$72</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Skystasis – Sunkusis mazutas; Mazutas</v>
      </c>
      <c r="H71" s="620">
        <f>C_SourceStreams!H2093</f>
        <v>2</v>
      </c>
      <c r="I71" s="631" t="str">
        <f>C_SourceStreams!I2093</f>
        <v>F2. Skystasis – Sunkusis mazutas; Mazutas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F3. Kietasis – Mediena (ne atliekos); Kietas biokuras</v>
      </c>
      <c r="H72" s="620">
        <f>C_SourceStreams!H2094</f>
        <v>3</v>
      </c>
      <c r="I72" s="631" t="str">
        <f>C_SourceStreams!I2094</f>
        <v>F3. Kietasis – Mediena (ne atliekos); Kietas biokuras</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E14:E15"/>
    <mergeCell ref="D58:G58"/>
    <mergeCell ref="J58:M58"/>
    <mergeCell ref="D55:G55"/>
    <mergeCell ref="J55:M55"/>
    <mergeCell ref="D56:G56"/>
    <mergeCell ref="J56:M56"/>
    <mergeCell ref="D38:G38"/>
    <mergeCell ref="J38:M38"/>
    <mergeCell ref="J41:M41"/>
    <mergeCell ref="D61:G61"/>
    <mergeCell ref="J61:M61"/>
    <mergeCell ref="D59:G59"/>
    <mergeCell ref="J59:M59"/>
    <mergeCell ref="D60:G60"/>
    <mergeCell ref="D43:G43"/>
    <mergeCell ref="J43:M43"/>
    <mergeCell ref="D47:G47"/>
    <mergeCell ref="J47:M47"/>
    <mergeCell ref="D44:G44"/>
    <mergeCell ref="D37:G37"/>
    <mergeCell ref="J37:M37"/>
    <mergeCell ref="D34:G34"/>
    <mergeCell ref="J34:M34"/>
    <mergeCell ref="D35:G35"/>
    <mergeCell ref="J35:M35"/>
    <mergeCell ref="J33:M33"/>
    <mergeCell ref="D30:G30"/>
    <mergeCell ref="J30:M30"/>
    <mergeCell ref="D31:G31"/>
    <mergeCell ref="J31:M31"/>
    <mergeCell ref="D36:G36"/>
    <mergeCell ref="J36:M36"/>
    <mergeCell ref="D29:G29"/>
    <mergeCell ref="J29:M29"/>
    <mergeCell ref="D42:G42"/>
    <mergeCell ref="J42:M42"/>
    <mergeCell ref="D40:G40"/>
    <mergeCell ref="J40:M40"/>
    <mergeCell ref="D41:G41"/>
    <mergeCell ref="D32:G32"/>
    <mergeCell ref="J32:M32"/>
    <mergeCell ref="D33:G33"/>
    <mergeCell ref="D26:G26"/>
    <mergeCell ref="J26:M26"/>
    <mergeCell ref="D27:G27"/>
    <mergeCell ref="J27:M27"/>
    <mergeCell ref="D28:G28"/>
    <mergeCell ref="J28:M28"/>
    <mergeCell ref="D23:G23"/>
    <mergeCell ref="J23:M23"/>
    <mergeCell ref="D24:G24"/>
    <mergeCell ref="J24:M24"/>
    <mergeCell ref="D46:G46"/>
    <mergeCell ref="J46:M46"/>
    <mergeCell ref="D25:G25"/>
    <mergeCell ref="J25:M25"/>
    <mergeCell ref="D39:G39"/>
    <mergeCell ref="J39:M39"/>
    <mergeCell ref="J44:M44"/>
    <mergeCell ref="D45:G45"/>
    <mergeCell ref="J45:M45"/>
    <mergeCell ref="D48:G48"/>
    <mergeCell ref="J48:M48"/>
    <mergeCell ref="D49:G49"/>
    <mergeCell ref="J49:M49"/>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17:N17"/>
    <mergeCell ref="D8:N8"/>
    <mergeCell ref="F14:N14"/>
    <mergeCell ref="F16:N16"/>
    <mergeCell ref="C6:K6"/>
    <mergeCell ref="E10:N10"/>
    <mergeCell ref="F11:N11"/>
    <mergeCell ref="F13:N13"/>
    <mergeCell ref="F12:N12"/>
    <mergeCell ref="F15:N15"/>
    <mergeCell ref="J53:M53"/>
    <mergeCell ref="D50:G50"/>
    <mergeCell ref="J50:M50"/>
    <mergeCell ref="D54:G54"/>
    <mergeCell ref="J54:M54"/>
    <mergeCell ref="D62:G62"/>
    <mergeCell ref="J62:M62"/>
    <mergeCell ref="J60:M60"/>
    <mergeCell ref="D57:G57"/>
    <mergeCell ref="J57:M57"/>
    <mergeCell ref="F65:L65"/>
    <mergeCell ref="J21:M21"/>
    <mergeCell ref="D21:G21"/>
    <mergeCell ref="D22:G22"/>
    <mergeCell ref="J22:M22"/>
    <mergeCell ref="D20:G20"/>
    <mergeCell ref="D52:G52"/>
    <mergeCell ref="J20:M20"/>
    <mergeCell ref="J52:M52"/>
    <mergeCell ref="D53:G53"/>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60" fitToHeight="10" orientation="portrait" r:id="rId1"/>
  <headerFoot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221</vt:i4>
      </vt:variant>
    </vt:vector>
  </HeadingPairs>
  <TitlesOfParts>
    <vt:vector size="237"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C_SourceStreams!Print_Area</vt:lpstr>
      <vt:lpstr>D_MeasurementBasedApproaches!Print_Area</vt:lpstr>
      <vt:lpstr>'E_Fall-backApproach'!Print_Area</vt:lpstr>
      <vt:lpstr>F_PFC!Print_Area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Tomas Vilkickas</cp:lastModifiedBy>
  <cp:lastPrinted>2020-02-10T06:03:38Z</cp:lastPrinted>
  <dcterms:created xsi:type="dcterms:W3CDTF">2008-05-26T08:52:55Z</dcterms:created>
  <dcterms:modified xsi:type="dcterms:W3CDTF">2021-03-24T10:32:47Z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